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E:\"/>
    </mc:Choice>
  </mc:AlternateContent>
  <bookViews>
    <workbookView xWindow="0" yWindow="0" windowWidth="19200" windowHeight="122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H59" i="37" s="1"/>
  <c r="D59" i="37"/>
  <c r="G59" i="37"/>
  <c r="B60" i="37"/>
  <c r="C60" i="37"/>
  <c r="D60" i="37"/>
  <c r="G60" i="37"/>
  <c r="B61" i="37"/>
  <c r="B62" i="37"/>
  <c r="C62" i="37"/>
  <c r="D62" i="37"/>
  <c r="B63" i="37"/>
  <c r="C63" i="37"/>
  <c r="D63" i="37"/>
  <c r="B64" i="37"/>
  <c r="B65" i="37"/>
  <c r="C65" i="37"/>
  <c r="H65" i="37" s="1"/>
  <c r="D65" i="37"/>
  <c r="G65" i="37"/>
  <c r="B66" i="37"/>
  <c r="C66" i="37"/>
  <c r="D66" i="37"/>
  <c r="G66" i="37"/>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H117" i="37" s="1"/>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H127" i="37" s="1"/>
  <c r="B128" i="37"/>
  <c r="B129" i="37"/>
  <c r="C129" i="37"/>
  <c r="D129" i="37"/>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H152" i="37" s="1"/>
  <c r="D152" i="37"/>
  <c r="B153" i="37"/>
  <c r="C153" i="37"/>
  <c r="D153" i="37"/>
  <c r="B154" i="37"/>
  <c r="C154" i="37"/>
  <c r="D154" i="37"/>
  <c r="B155" i="37"/>
  <c r="C155" i="37"/>
  <c r="D155" i="37"/>
  <c r="B156" i="37"/>
  <c r="C156" i="37"/>
  <c r="H156" i="37" s="1"/>
  <c r="D156" i="37"/>
  <c r="B157" i="37"/>
  <c r="B158" i="37"/>
  <c r="C158" i="37"/>
  <c r="D158" i="37"/>
  <c r="G158" i="37"/>
  <c r="B159" i="37"/>
  <c r="C159" i="37"/>
  <c r="H159" i="37" s="1"/>
  <c r="D159" i="37"/>
  <c r="G159" i="37"/>
  <c r="B160" i="37"/>
  <c r="C160" i="37"/>
  <c r="D160" i="37"/>
  <c r="G160" i="37" s="1"/>
  <c r="B161" i="37"/>
  <c r="B162" i="37"/>
  <c r="B163" i="37"/>
  <c r="C163" i="37"/>
  <c r="D163" i="37"/>
  <c r="G163" i="37" s="1"/>
  <c r="B164" i="37"/>
  <c r="C164" i="37"/>
  <c r="D164" i="37"/>
  <c r="G164" i="37"/>
  <c r="B165" i="37"/>
  <c r="C165" i="37"/>
  <c r="H165" i="37" s="1"/>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H176" i="37" s="1"/>
  <c r="B177" i="37"/>
  <c r="C177" i="37"/>
  <c r="H177" i="37" s="1"/>
  <c r="D177" i="37"/>
  <c r="B178" i="37"/>
  <c r="C178" i="37"/>
  <c r="D178" i="37"/>
  <c r="B179" i="37"/>
  <c r="C179" i="37"/>
  <c r="H179" i="37" s="1"/>
  <c r="D179" i="37"/>
  <c r="B180" i="37"/>
  <c r="C180" i="37"/>
  <c r="D180" i="37"/>
  <c r="B181" i="37"/>
  <c r="C181" i="37"/>
  <c r="H181" i="37" s="1"/>
  <c r="D181" i="37"/>
  <c r="B182" i="37"/>
  <c r="C182" i="37"/>
  <c r="D182" i="37"/>
  <c r="B183" i="37"/>
  <c r="C183" i="37"/>
  <c r="H183" i="37" s="1"/>
  <c r="D183" i="37"/>
  <c r="B184" i="37"/>
  <c r="C184" i="37"/>
  <c r="D184" i="37"/>
  <c r="H184" i="37" s="1"/>
  <c r="B185" i="37"/>
  <c r="C185" i="37"/>
  <c r="H185" i="37" s="1"/>
  <c r="D185" i="37"/>
  <c r="B186" i="37"/>
  <c r="B187" i="37"/>
  <c r="C187" i="37"/>
  <c r="D187" i="37"/>
  <c r="B188" i="37"/>
  <c r="C188" i="37"/>
  <c r="D188" i="37"/>
  <c r="B189" i="37"/>
  <c r="C189" i="37"/>
  <c r="D189" i="37"/>
  <c r="B190" i="37"/>
  <c r="C190" i="37"/>
  <c r="D190" i="37"/>
  <c r="H190" i="37" s="1"/>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H287" i="37" s="1"/>
  <c r="B288" i="37"/>
  <c r="C288" i="37"/>
  <c r="H288" i="37" s="1"/>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H362" i="37" s="1"/>
  <c r="B363" i="37"/>
  <c r="C363" i="37"/>
  <c r="D363" i="37"/>
  <c r="G363" i="37" s="1"/>
  <c r="B364" i="37"/>
  <c r="C364" i="37"/>
  <c r="D364" i="37"/>
  <c r="H364" i="37" s="1"/>
  <c r="B365" i="37"/>
  <c r="C365" i="37"/>
  <c r="D365" i="37"/>
  <c r="G365" i="37" s="1"/>
  <c r="B366" i="37"/>
  <c r="C366" i="37"/>
  <c r="D366" i="37"/>
  <c r="H366" i="37" s="1"/>
  <c r="B367" i="37"/>
  <c r="C367" i="37"/>
  <c r="D367" i="37"/>
  <c r="G367" i="37" s="1"/>
  <c r="B368" i="37"/>
  <c r="C368" i="37"/>
  <c r="D368" i="37"/>
  <c r="H368" i="37" s="1"/>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H376" i="37" s="1"/>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H639" i="37" s="1"/>
  <c r="D639" i="37"/>
  <c r="G639" i="37"/>
  <c r="B640" i="37"/>
  <c r="C640" i="37"/>
  <c r="D640" i="37"/>
  <c r="G640" i="37"/>
  <c r="B641" i="37"/>
  <c r="C641" i="37"/>
  <c r="H641" i="37" s="1"/>
  <c r="D641" i="37"/>
  <c r="G641" i="37"/>
  <c r="B642" i="37"/>
  <c r="B643" i="37"/>
  <c r="C643" i="37"/>
  <c r="D643" i="37"/>
  <c r="B644" i="37"/>
  <c r="C644" i="37"/>
  <c r="H644" i="37" s="1"/>
  <c r="D644" i="37"/>
  <c r="B645" i="37"/>
  <c r="C645" i="37"/>
  <c r="D645" i="37"/>
  <c r="B646" i="37"/>
  <c r="C646" i="37"/>
  <c r="H646" i="37" s="1"/>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H660" i="37" s="1"/>
  <c r="D660" i="37"/>
  <c r="B661" i="37"/>
  <c r="C661" i="37"/>
  <c r="D661" i="37"/>
  <c r="B662" i="37"/>
  <c r="C662" i="37"/>
  <c r="D662" i="37"/>
  <c r="B663" i="37"/>
  <c r="C663" i="37"/>
  <c r="D663" i="37"/>
  <c r="B664" i="37"/>
  <c r="C664" i="37"/>
  <c r="D664" i="37"/>
  <c r="B665" i="37"/>
  <c r="C665" i="37"/>
  <c r="D665" i="37"/>
  <c r="H665" i="37" s="1"/>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H688" i="37" s="1"/>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H981" i="37" s="1"/>
  <c r="B982" i="37"/>
  <c r="C982" i="37"/>
  <c r="D982" i="37"/>
  <c r="B983" i="37"/>
  <c r="B984" i="37"/>
  <c r="B985" i="37"/>
  <c r="C985" i="37"/>
  <c r="D985" i="37"/>
  <c r="H985" i="37" s="1"/>
  <c r="B986" i="37"/>
  <c r="C986" i="37"/>
  <c r="D986" i="37"/>
  <c r="B987" i="37"/>
  <c r="G987" i="37" s="1"/>
  <c r="C987" i="37"/>
  <c r="D987" i="37"/>
  <c r="B988" i="37"/>
  <c r="C988" i="37"/>
  <c r="D988" i="37"/>
  <c r="B989" i="37"/>
  <c r="C989" i="37"/>
  <c r="D989" i="37"/>
  <c r="H989" i="37" s="1"/>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H1004" i="37" s="1"/>
  <c r="D1004" i="37"/>
  <c r="G1004" i="37"/>
  <c r="B1005" i="37"/>
  <c r="C1005" i="37"/>
  <c r="D1005" i="37"/>
  <c r="G1005" i="37"/>
  <c r="B1006" i="37"/>
  <c r="B1007" i="37"/>
  <c r="C1007" i="37"/>
  <c r="D1007" i="37"/>
  <c r="H1007" i="37" s="1"/>
  <c r="B1008" i="37"/>
  <c r="G1008" i="37" s="1"/>
  <c r="C1008" i="37"/>
  <c r="D1008" i="37"/>
  <c r="B1009" i="37"/>
  <c r="G1009" i="37" s="1"/>
  <c r="C1009" i="37"/>
  <c r="D1009" i="37"/>
  <c r="B1010" i="37"/>
  <c r="G1010" i="37" s="1"/>
  <c r="C1010" i="37"/>
  <c r="D1010" i="37"/>
  <c r="B1011" i="37"/>
  <c r="C1011" i="37"/>
  <c r="D1011" i="37"/>
  <c r="B1012" i="37"/>
  <c r="B1013" i="37"/>
  <c r="C1013" i="37"/>
  <c r="D1013" i="37"/>
  <c r="G1013" i="37" s="1"/>
  <c r="B1014" i="37"/>
  <c r="C1014" i="37"/>
  <c r="D1014" i="37"/>
  <c r="G1014" i="37"/>
  <c r="B1015" i="37"/>
  <c r="C1015" i="37"/>
  <c r="D1015" i="37"/>
  <c r="G1015" i="37" s="1"/>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c r="B1026" i="37"/>
  <c r="C1026" i="37"/>
  <c r="D1026" i="37"/>
  <c r="G1026" i="37"/>
  <c r="B1027" i="37"/>
  <c r="B1028" i="37"/>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H1047" i="37" s="1"/>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H1056" i="37" s="1"/>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H1132" i="37" s="1"/>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H1209" i="37" s="1"/>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s="1"/>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s="1"/>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67" i="37"/>
  <c r="H1447" i="37"/>
  <c r="H1444" i="37"/>
  <c r="H1440" i="37"/>
  <c r="H1438" i="37"/>
  <c r="H1436" i="37"/>
  <c r="H1434" i="37"/>
  <c r="H1430" i="37"/>
  <c r="H1429" i="37"/>
  <c r="H1422" i="37"/>
  <c r="H1421" i="37"/>
  <c r="H1420" i="37"/>
  <c r="H1419" i="37"/>
  <c r="H1418" i="37"/>
  <c r="H1417" i="37"/>
  <c r="H1416" i="37"/>
  <c r="H1415" i="37"/>
  <c r="H1414" i="37"/>
  <c r="H1413" i="37"/>
  <c r="H1410" i="37"/>
  <c r="H1409"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7" i="37"/>
  <c r="H1226" i="37"/>
  <c r="H1225" i="37"/>
  <c r="H1223" i="37"/>
  <c r="H1222" i="37"/>
  <c r="H1221" i="37"/>
  <c r="H1218" i="37"/>
  <c r="H1217" i="37"/>
  <c r="H1215" i="37"/>
  <c r="H1214" i="37"/>
  <c r="H1213" i="37"/>
  <c r="H1211"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8" i="37"/>
  <c r="H1147" i="37"/>
  <c r="H1146" i="37"/>
  <c r="H1145" i="37"/>
  <c r="H1144" i="37"/>
  <c r="H1142" i="37"/>
  <c r="H1141" i="37"/>
  <c r="H1137" i="37"/>
  <c r="H1136" i="37"/>
  <c r="H1135" i="37"/>
  <c r="H1133"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6" i="37"/>
  <c r="H1044" i="37"/>
  <c r="H1043" i="37"/>
  <c r="H1042" i="37"/>
  <c r="H1038" i="37"/>
  <c r="H1037" i="37"/>
  <c r="H1036" i="37"/>
  <c r="H1035" i="37"/>
  <c r="H1033" i="37"/>
  <c r="H1032" i="37"/>
  <c r="H1031" i="37"/>
  <c r="H1030" i="37"/>
  <c r="H1029" i="37"/>
  <c r="H1028" i="37"/>
  <c r="H1026" i="37"/>
  <c r="H1025" i="37"/>
  <c r="H1024" i="37"/>
  <c r="H1022" i="37"/>
  <c r="H1020" i="37"/>
  <c r="H1019" i="37"/>
  <c r="H1018" i="37"/>
  <c r="H1017" i="37"/>
  <c r="H1014" i="37"/>
  <c r="H1013" i="37"/>
  <c r="H1011" i="37"/>
  <c r="H1010" i="37"/>
  <c r="H1009" i="37"/>
  <c r="H1008" i="37"/>
  <c r="H1005" i="37"/>
  <c r="H1003" i="37"/>
  <c r="H1002" i="37"/>
  <c r="H1001" i="37"/>
  <c r="H998" i="37"/>
  <c r="H995" i="37"/>
  <c r="H994" i="37"/>
  <c r="H993" i="37"/>
  <c r="H988" i="37"/>
  <c r="H987" i="37"/>
  <c r="H986"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89" i="37"/>
  <c r="H687" i="37"/>
  <c r="H686" i="37"/>
  <c r="H685" i="37"/>
  <c r="H684" i="37"/>
  <c r="H683" i="37"/>
  <c r="H682" i="37"/>
  <c r="H681" i="37"/>
  <c r="H680" i="37"/>
  <c r="H679" i="37"/>
  <c r="H678" i="37"/>
  <c r="H677" i="37"/>
  <c r="H676" i="37"/>
  <c r="H675" i="37"/>
  <c r="H674" i="37"/>
  <c r="H673" i="37"/>
  <c r="H672" i="37"/>
  <c r="H671" i="37"/>
  <c r="H670" i="37"/>
  <c r="H669" i="37"/>
  <c r="H667" i="37"/>
  <c r="H664" i="37"/>
  <c r="H663" i="37"/>
  <c r="H662" i="37"/>
  <c r="H661" i="37"/>
  <c r="H659" i="37"/>
  <c r="H658" i="37"/>
  <c r="H657" i="37"/>
  <c r="H656" i="37"/>
  <c r="H655" i="37"/>
  <c r="H654" i="37"/>
  <c r="H653" i="37"/>
  <c r="H652" i="37"/>
  <c r="H651" i="37"/>
  <c r="H650" i="37"/>
  <c r="H649" i="37"/>
  <c r="H648" i="37"/>
  <c r="H647" i="37"/>
  <c r="H645" i="37"/>
  <c r="H643"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7" i="37"/>
  <c r="H365"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8" i="37"/>
  <c r="H187" i="37"/>
  <c r="H182" i="37"/>
  <c r="H180" i="37"/>
  <c r="H178" i="37"/>
  <c r="H174" i="37"/>
  <c r="H173" i="37"/>
  <c r="H172" i="37"/>
  <c r="H171" i="37"/>
  <c r="H170" i="37"/>
  <c r="H169" i="37"/>
  <c r="H168" i="37"/>
  <c r="H166" i="37"/>
  <c r="H164" i="37"/>
  <c r="H160" i="37"/>
  <c r="H158" i="37"/>
  <c r="H155" i="37"/>
  <c r="H154" i="37"/>
  <c r="H153" i="37"/>
  <c r="H148" i="37"/>
  <c r="H147" i="37"/>
  <c r="H146" i="37"/>
  <c r="H145" i="37"/>
  <c r="H144" i="37"/>
  <c r="H143" i="37"/>
  <c r="H142" i="37"/>
  <c r="H141" i="37"/>
  <c r="H140" i="37"/>
  <c r="H139" i="37"/>
  <c r="H136" i="37"/>
  <c r="H135" i="37"/>
  <c r="H134"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c r="G7" i="3"/>
  <c r="H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E28" i="3" s="1"/>
  <c r="G29" i="3"/>
  <c r="H29" i="3"/>
  <c r="E29" i="3"/>
  <c r="G31" i="3"/>
  <c r="H31" i="3"/>
  <c r="G32" i="3"/>
  <c r="H32" i="3"/>
  <c r="G33" i="3"/>
  <c r="H33" i="3"/>
  <c r="E33" i="3" s="1"/>
  <c r="B33" i="3" s="1"/>
  <c r="G34" i="3"/>
  <c r="H34" i="3"/>
  <c r="G35" i="3"/>
  <c r="H35" i="3"/>
  <c r="G36" i="3"/>
  <c r="H36" i="3"/>
  <c r="G37" i="3"/>
  <c r="H37" i="3"/>
  <c r="E37" i="3"/>
  <c r="B37" i="3" s="1"/>
  <c r="G38" i="3"/>
  <c r="H38" i="3"/>
  <c r="E38" i="3" s="1"/>
  <c r="G39" i="3"/>
  <c r="H39" i="3"/>
  <c r="G40" i="3"/>
  <c r="H40" i="3"/>
  <c r="G41" i="3"/>
  <c r="H41" i="3"/>
  <c r="E41" i="3" s="1"/>
  <c r="B41" i="3" s="1"/>
  <c r="G42" i="3"/>
  <c r="H42" i="3"/>
  <c r="E42" i="3" s="1"/>
  <c r="G43" i="3"/>
  <c r="H43" i="3"/>
  <c r="G44" i="3"/>
  <c r="H44" i="3"/>
  <c r="G45" i="3"/>
  <c r="H45" i="3"/>
  <c r="E45" i="3"/>
  <c r="B45" i="3" s="1"/>
  <c r="G46" i="3"/>
  <c r="H46" i="3"/>
  <c r="E46" i="3" s="1"/>
  <c r="G47" i="3"/>
  <c r="E47" i="3" s="1"/>
  <c r="B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G91" i="3"/>
  <c r="E91" i="3" s="1"/>
  <c r="H91" i="3"/>
  <c r="G92" i="3"/>
  <c r="H92" i="3"/>
  <c r="G93" i="3"/>
  <c r="H93" i="3"/>
  <c r="E93" i="3"/>
  <c r="B93" i="3" s="1"/>
  <c r="G94" i="3"/>
  <c r="H94" i="3"/>
  <c r="E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6" i="3"/>
  <c r="E166" i="3" s="1"/>
  <c r="B166" i="3" s="1"/>
  <c r="G212" i="3"/>
  <c r="H212" i="3"/>
  <c r="H260" i="3"/>
  <c r="G263" i="3"/>
  <c r="H263" i="3"/>
  <c r="G264" i="3"/>
  <c r="H264" i="3"/>
  <c r="E264" i="3" s="1"/>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4" i="3"/>
  <c r="B91" i="3"/>
  <c r="B90" i="3"/>
  <c r="B88" i="3"/>
  <c r="B87" i="3"/>
  <c r="B86" i="3"/>
  <c r="B83" i="3"/>
  <c r="B82" i="3"/>
  <c r="B79" i="3"/>
  <c r="B78" i="3"/>
  <c r="B75" i="3"/>
  <c r="B74" i="3"/>
  <c r="B71" i="3"/>
  <c r="B70" i="3"/>
  <c r="B67" i="3"/>
  <c r="B66" i="3"/>
  <c r="B63" i="3"/>
  <c r="B62" i="3"/>
  <c r="B59" i="3"/>
  <c r="B58" i="3"/>
  <c r="B55" i="3"/>
  <c r="B54" i="3"/>
  <c r="B51" i="3"/>
  <c r="B50" i="3"/>
  <c r="B46" i="3"/>
  <c r="B42" i="3"/>
  <c r="B38" i="3"/>
  <c r="B29" i="3"/>
  <c r="B28" i="3"/>
  <c r="L7" i="3"/>
  <c r="F7" i="3" s="1"/>
  <c r="F4" i="3" s="1"/>
  <c r="B5" i="3"/>
  <c r="F261" i="3"/>
  <c r="F297" i="3"/>
  <c r="F288" i="3"/>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K55" i="42"/>
  <c r="F46" i="36"/>
  <c r="F50" i="36"/>
  <c r="F114" i="36"/>
  <c r="F43" i="36"/>
  <c r="F13" i="36"/>
  <c r="F29" i="36"/>
  <c r="F73" i="36"/>
  <c r="F97" i="36"/>
  <c r="F42" i="36"/>
  <c r="F96" i="36"/>
  <c r="H1150" i="37" l="1"/>
  <c r="H1228" i="37"/>
  <c r="H1224" i="37"/>
  <c r="E30" i="3"/>
  <c r="B30" i="3" s="1"/>
  <c r="H1252" i="37"/>
  <c r="G1253" i="37"/>
  <c r="H1216" i="37"/>
  <c r="H1015" i="37"/>
  <c r="E263" i="3"/>
  <c r="B263" i="3" s="1"/>
  <c r="G1209" i="37"/>
  <c r="G1011" i="37"/>
  <c r="H999" i="37"/>
  <c r="G1028" i="37"/>
  <c r="H1021" i="37"/>
  <c r="G1007" i="37"/>
  <c r="H997" i="37"/>
  <c r="H991" i="37"/>
  <c r="G988" i="37"/>
  <c r="G986" i="37"/>
  <c r="G982" i="37"/>
  <c r="G980" i="37"/>
  <c r="H1473" i="37"/>
  <c r="H1408" i="37"/>
  <c r="H692" i="37"/>
  <c r="H690" i="37"/>
  <c r="H668" i="37"/>
  <c r="H666" i="37"/>
  <c r="F421" i="1"/>
  <c r="H163" i="37"/>
  <c r="E43" i="3"/>
  <c r="B43" i="3" s="1"/>
  <c r="E39" i="3"/>
  <c r="B39" i="3" s="1"/>
  <c r="F94" i="1"/>
  <c r="E35" i="3"/>
  <c r="B35" i="3" s="1"/>
  <c r="E31" i="3"/>
  <c r="B31" i="3" s="1"/>
  <c r="F201" i="3"/>
  <c r="B201" i="3" s="1"/>
  <c r="F205" i="3"/>
  <c r="B205" i="3" s="1"/>
  <c r="E34" i="3"/>
  <c r="B34" i="3" s="1"/>
  <c r="F386" i="1"/>
  <c r="F420" i="1"/>
  <c r="D160" i="1"/>
  <c r="E141" i="1"/>
  <c r="D131" i="37" s="1"/>
  <c r="D134" i="1"/>
  <c r="F68" i="1"/>
  <c r="G1444" i="37"/>
  <c r="I1444" i="37" s="1"/>
  <c r="H1129" i="37"/>
  <c r="G1056" i="37"/>
  <c r="G1021" i="37"/>
  <c r="F51" i="27"/>
  <c r="D18" i="27"/>
  <c r="C983" i="37" s="1"/>
  <c r="G989" i="37"/>
  <c r="G985" i="37"/>
  <c r="G981" i="37"/>
  <c r="L296" i="3"/>
  <c r="F296" i="3" s="1"/>
  <c r="F292" i="3" s="1"/>
  <c r="I7" i="3"/>
  <c r="K20" i="37"/>
  <c r="B7" i="1"/>
  <c r="G260" i="3"/>
  <c r="E260" i="3" s="1"/>
  <c r="B260" i="3" s="1"/>
  <c r="G164" i="3"/>
  <c r="E164" i="3" s="1"/>
  <c r="B164" i="3" s="1"/>
  <c r="G162" i="3"/>
  <c r="E162" i="3" s="1"/>
  <c r="B162" i="3" s="1"/>
  <c r="U6" i="3"/>
  <c r="J7" i="3" s="1"/>
  <c r="H64" i="37"/>
  <c r="H50" i="37"/>
  <c r="H41" i="37"/>
  <c r="G179" i="3"/>
  <c r="E179" i="3" s="1"/>
  <c r="B179" i="3" s="1"/>
  <c r="G481" i="37"/>
  <c r="D462" i="1"/>
  <c r="H195" i="37"/>
  <c r="H162" i="37"/>
  <c r="D628" i="1"/>
  <c r="G541" i="37"/>
  <c r="E92" i="27"/>
  <c r="D1058" i="37"/>
  <c r="E50" i="1"/>
  <c r="D40" i="37" s="1"/>
  <c r="E354" i="1"/>
  <c r="D343" i="37" s="1"/>
  <c r="H328" i="37"/>
  <c r="H304" i="37"/>
  <c r="D147" i="1"/>
  <c r="D116" i="1"/>
  <c r="C106" i="37" s="1"/>
  <c r="D85" i="1"/>
  <c r="C75" i="37" s="1"/>
  <c r="H76" i="37"/>
  <c r="D13" i="1"/>
  <c r="C3" i="37" s="1"/>
  <c r="H19" i="37"/>
  <c r="G223" i="37"/>
  <c r="D204" i="1"/>
  <c r="C194" i="37" s="1"/>
  <c r="F58" i="27"/>
  <c r="F69" i="27"/>
  <c r="D75" i="27"/>
  <c r="C1040" i="37" s="1"/>
  <c r="F76" i="27"/>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I1439" i="37"/>
  <c r="I1437" i="37"/>
  <c r="I1435"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I1431" i="37"/>
  <c r="I1429" i="37"/>
  <c r="I1427" i="37"/>
  <c r="G1362" i="37"/>
  <c r="G1360" i="37"/>
  <c r="G1358" i="37"/>
  <c r="G1334" i="37"/>
  <c r="G1330" i="37"/>
  <c r="G1328" i="37"/>
  <c r="G1326" i="37"/>
  <c r="G1315" i="37"/>
  <c r="G1313" i="37"/>
  <c r="G1311" i="37"/>
  <c r="G1294" i="37"/>
  <c r="G1290"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106" i="37"/>
  <c r="G91" i="37"/>
  <c r="G76" i="37"/>
  <c r="G162" i="37"/>
  <c r="G138" i="37"/>
  <c r="G128" i="37"/>
  <c r="G33" i="37"/>
  <c r="G4" i="37"/>
  <c r="G132" i="37"/>
  <c r="G112" i="37"/>
  <c r="G70" i="37"/>
  <c r="G64" i="37"/>
  <c r="G58" i="37"/>
  <c r="G50" i="37"/>
  <c r="G19" i="37"/>
  <c r="G1469" i="37" l="1"/>
  <c r="F151" i="27"/>
  <c r="F84" i="27"/>
  <c r="F18" i="27"/>
  <c r="D47" i="30"/>
  <c r="C1503" i="37" s="1"/>
  <c r="F160" i="1"/>
  <c r="F116" i="1"/>
  <c r="F85" i="1"/>
  <c r="G194" i="37"/>
  <c r="F204" i="1"/>
  <c r="H24" i="3"/>
  <c r="E24" i="3" s="1"/>
  <c r="B24" i="3" s="1"/>
  <c r="C124" i="37"/>
  <c r="F134" i="1"/>
  <c r="G983" i="37"/>
  <c r="D13" i="27"/>
  <c r="I1448" i="37"/>
  <c r="I1451" i="37"/>
  <c r="I1455" i="37"/>
  <c r="I1461" i="37"/>
  <c r="I1464" i="37"/>
  <c r="G1049" i="37"/>
  <c r="H635" i="37"/>
  <c r="E163" i="3"/>
  <c r="B163" i="3" s="1"/>
  <c r="H1104" i="37"/>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F13" i="27" l="1"/>
  <c r="G291" i="3"/>
  <c r="E291" i="3" s="1"/>
  <c r="B291" i="3" s="1"/>
  <c r="K57" i="42"/>
  <c r="H150" i="37"/>
  <c r="H124" i="37"/>
  <c r="G124" i="37"/>
  <c r="C978" i="37"/>
  <c r="J43" i="42"/>
  <c r="G295" i="3"/>
  <c r="E295" i="3" s="1"/>
  <c r="B295" i="3" s="1"/>
  <c r="G1116" i="37"/>
  <c r="H137" i="37"/>
  <c r="G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<sst xmlns="http://schemas.openxmlformats.org/spreadsheetml/2006/main" count="4758" uniqueCount="4302">
  <si>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</si>
  <si>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</si>
  <si>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</si>
  <si>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</si>
  <si>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</si>
  <si>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</si>
  <si>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</si>
  <si>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</si>
  <si>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</si>
  <si>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</si>
  <si>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</si>
  <si>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</si>
  <si>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</si>
  <si>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</si>
  <si>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</si>
  <si>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</si>
  <si>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</si>
  <si>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</si>
  <si>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</si>
  <si>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</si>
  <si>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</si>
  <si>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</si>
  <si>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</si>
  <si>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</si>
  <si>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</si>
  <si>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</si>
  <si>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</si>
  <si>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</si>
  <si>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</si>
  <si>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</si>
  <si>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</si>
  <si>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</si>
  <si>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</si>
  <si>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</si>
  <si>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</si>
  <si>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</si>
  <si>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</si>
  <si>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</si>
  <si>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</si>
  <si>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</si>
  <si>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</si>
  <si>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</si>
  <si>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</si>
  <si>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</si>
  <si>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</si>
  <si>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</si>
  <si>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</si>
  <si>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</si>
  <si>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</si>
  <si>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</si>
  <si>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</si>
  <si>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</si>
  <si>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</si>
  <si>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</si>
  <si>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</si>
  <si>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</si>
  <si>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</si>
  <si>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</si>
  <si>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</si>
  <si>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</si>
  <si>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</si>
  <si>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</si>
  <si>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</si>
  <si>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</si>
  <si>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</si>
  <si>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</si>
  <si>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</si>
  <si>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</si>
  <si>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</si>
  <si>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</si>
  <si>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</si>
  <si>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</si>
  <si>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</si>
  <si>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</si>
  <si>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</si>
  <si>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</si>
  <si>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</si>
  <si>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</si>
  <si>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</si>
  <si>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</si>
  <si>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</si>
  <si>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</si>
  <si>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</si>
  <si>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</si>
  <si>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</si>
  <si>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</si>
  <si>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</si>
  <si>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</si>
  <si>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</si>
  <si>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</si>
  <si>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</si>
  <si>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</si>
  <si>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</si>
  <si>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</si>
  <si>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</si>
  <si>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</si>
  <si>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</si>
  <si>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</si>
  <si>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</si>
  <si>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</si>
  <si>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</si>
  <si>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</si>
  <si>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</si>
  <si>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</si>
  <si>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</si>
  <si>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</si>
  <si>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</si>
  <si>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</si>
  <si>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</si>
  <si>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</si>
  <si>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</si>
  <si>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</si>
  <si>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</si>
  <si>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</si>
  <si>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</si>
  <si>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</si>
  <si>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</si>
  <si>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</si>
  <si>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</si>
  <si>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</si>
  <si>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</si>
  <si>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</si>
  <si>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</si>
  <si>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</si>
  <si>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</si>
  <si>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</si>
  <si>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</si>
  <si>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</si>
  <si>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</si>
  <si>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</si>
  <si>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</si>
  <si>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</si>
  <si>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</si>
  <si>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</si>
  <si>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</si>
  <si>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</si>
  <si>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</si>
  <si>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</si>
  <si>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</si>
  <si>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</si>
  <si>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</si>
  <si>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</si>
  <si>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</si>
  <si>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</si>
  <si>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</si>
  <si>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</si>
  <si>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</si>
  <si>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</si>
  <si>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</si>
  <si>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</si>
  <si>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</si>
  <si>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</si>
  <si>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</si>
  <si>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</si>
  <si>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</si>
  <si>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</si>
  <si>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</si>
  <si>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</si>
  <si>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</si>
  <si>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</si>
  <si>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</si>
  <si>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</si>
  <si>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</si>
  <si>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</si>
  <si>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</si>
  <si>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</si>
  <si>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</si>
  <si>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</si>
  <si>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</si>
  <si>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</si>
  <si>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</si>
  <si>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</si>
  <si>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</si>
  <si>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</si>
  <si>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</si>
  <si>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</si>
  <si>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</si>
  <si>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</si>
  <si>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</si>
  <si>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</si>
  <si>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</si>
  <si>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</si>
  <si>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</si>
  <si>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</si>
  <si>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</si>
  <si>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</si>
  <si>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</si>
  <si>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</si>
  <si>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</si>
  <si>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</si>
  <si>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</si>
  <si>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</si>
  <si>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</si>
  <si>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</si>
  <si>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</si>
  <si>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</si>
  <si>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</si>
  <si>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</si>
  <si>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</si>
  <si>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</si>
  <si>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</si>
  <si>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</si>
  <si>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</si>
  <si>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</si>
  <si>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</si>
  <si>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</si>
  <si>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</si>
  <si>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</si>
  <si>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</si>
  <si>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</si>
  <si>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</si>
  <si>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</si>
  <si>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</si>
  <si>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</si>
  <si>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</si>
  <si>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</si>
  <si>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</si>
  <si>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</si>
  <si>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</si>
  <si>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</si>
  <si>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</si>
  <si>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</si>
  <si>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</si>
  <si>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</si>
  <si>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</si>
  <si>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</si>
  <si>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</si>
  <si>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</si>
  <si>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</si>
  <si>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</si>
  <si>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</si>
  <si>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</si>
  <si>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</si>
  <si>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</si>
  <si>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</si>
  <si>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</si>
  <si>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</si>
  <si>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</si>
  <si>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</si>
  <si>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</si>
  <si>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</si>
  <si>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</si>
  <si>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</si>
  <si>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</si>
  <si>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</si>
  <si>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</si>
  <si>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</si>
  <si>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</si>
  <si>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</si>
  <si>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</si>
  <si>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</si>
  <si>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</si>
  <si>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</si>
  <si>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</si>
  <si>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</si>
  <si>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</si>
  <si>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</si>
  <si>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</si>
  <si>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</si>
  <si>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</si>
  <si>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</si>
  <si>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</si>
  <si>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</si>
  <si>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</si>
  <si>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</si>
  <si>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</si>
  <si>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</si>
  <si>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</si>
  <si>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</si>
  <si>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</si>
  <si>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</si>
  <si>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</si>
  <si>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</si>
  <si>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</si>
  <si>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</si>
  <si>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</si>
  <si>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</si>
  <si>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</si>
  <si>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</si>
  <si>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</si>
  <si>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</si>
  <si>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</si>
  <si>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</si>
  <si>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</si>
  <si>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</si>
  <si>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</si>
  <si>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</si>
  <si>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</si>
  <si>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</si>
  <si>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</si>
  <si>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</si>
  <si>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</si>
  <si>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</si>
  <si>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</si>
  <si>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</si>
  <si>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</si>
  <si>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</si>
  <si>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</si>
  <si>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</si>
  <si>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</si>
  <si>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</si>
  <si>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</si>
  <si>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</si>
  <si>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</si>
  <si>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</si>
  <si>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</si>
  <si>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</si>
  <si>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</si>
  <si>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</si>
  <si>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</si>
  <si>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</si>
  <si>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</si>
  <si>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</si>
  <si>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</si>
  <si>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</si>
  <si>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</si>
  <si>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</si>
  <si>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</si>
  <si>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</si>
  <si>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</si>
  <si>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</si>
  <si>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</si>
  <si>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</si>
  <si>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</si>
  <si>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</si>
  <si>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</si>
  <si>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</si>
  <si>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</si>
  <si>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</si>
  <si>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</si>
  <si>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</si>
  <si>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</si>
  <si>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</si>
  <si>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</si>
  <si>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</si>
  <si>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</si>
  <si>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</si>
  <si>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</si>
  <si>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</si>
  <si>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</si>
  <si>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</si>
  <si>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</si>
  <si>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</si>
  <si>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</si>
  <si>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</si>
  <si>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</si>
  <si>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</si>
  <si>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</si>
  <si>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</si>
  <si>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</si>
  <si>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</si>
  <si>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</si>
  <si>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</si>
  <si>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</si>
  <si>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</si>
  <si>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</si>
  <si>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</si>
  <si>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</si>
  <si>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</si>
  <si>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</si>
  <si>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</si>
  <si>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</si>
  <si>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</si>
  <si>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</si>
  <si>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</si>
  <si>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</si>
  <si>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</si>
  <si>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</si>
  <si>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</si>
  <si>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</si>
  <si>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</si>
  <si>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</si>
  <si>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</si>
  <si>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</si>
  <si>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</si>
  <si>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</si>
  <si>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</si>
  <si>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</si>
  <si>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</si>
  <si>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</si>
  <si>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</si>
  <si>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</si>
  <si>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</si>
  <si>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</si>
  <si>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</si>
  <si>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</si>
  <si>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</si>
  <si>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</si>
  <si>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</si>
  <si>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</si>
  <si>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</si>
  <si>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</si>
  <si>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</si>
  <si>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</si>
  <si>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</si>
  <si>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</si>
  <si>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</si>
  <si>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</si>
  <si>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</si>
  <si>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</si>
  <si>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</si>
  <si>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</si>
  <si>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</si>
  <si>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</si>
  <si>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</si>
  <si>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</si>
  <si>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</si>
  <si>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</si>
  <si>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</si>
  <si>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</si>
  <si>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</si>
  <si>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</si>
  <si>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</si>
  <si>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</si>
  <si>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</si>
  <si>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</si>
  <si>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</si>
  <si>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</si>
  <si>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</si>
  <si>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</si>
  <si>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</si>
  <si>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</si>
  <si>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</si>
  <si>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</si>
  <si>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</si>
  <si>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</si>
  <si>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</si>
  <si>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</si>
  <si>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</si>
  <si>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</si>
  <si>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</si>
  <si>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</si>
  <si>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</si>
  <si>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</si>
  <si>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</si>
  <si>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</si>
  <si>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</si>
  <si>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</si>
  <si>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</si>
  <si>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</si>
  <si>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</si>
  <si>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</si>
  <si>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</si>
  <si>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</si>
  <si>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</si>
  <si>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</si>
  <si>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</si>
  <si>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</si>
  <si>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</si>
  <si>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</si>
  <si>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</si>
  <si>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</si>
  <si>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</si>
  <si>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</si>
  <si>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</si>
  <si>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</si>
  <si>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</si>
  <si>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</si>
  <si>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</si>
  <si>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</si>
  <si>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</si>
  <si>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</si>
  <si>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</si>
  <si>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</si>
  <si>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</si>
  <si>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</si>
  <si>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</si>
  <si>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</si>
  <si>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</si>
  <si>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</si>
  <si>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</si>
  <si>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</si>
  <si>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</si>
  <si>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</si>
  <si>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</si>
  <si>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</si>
  <si>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</si>
  <si>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</si>
  <si>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</si>
  <si>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</si>
  <si>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</si>
  <si>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</si>
  <si>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</si>
  <si>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</si>
  <si>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</si>
  <si>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</si>
  <si>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</si>
  <si>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</si>
  <si>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</si>
  <si>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</si>
  <si>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</si>
  <si>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</si>
  <si>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</si>
  <si>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</si>
  <si>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</si>
  <si>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</si>
  <si>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</si>
  <si>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</si>
  <si>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</si>
  <si>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</si>
  <si>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</si>
  <si>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</si>
  <si>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</si>
  <si>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</si>
  <si>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</si>
  <si>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</si>
  <si>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</si>
  <si>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</si>
  <si>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</si>
  <si>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</si>
  <si>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</si>
  <si>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</si>
  <si>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</si>
  <si>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</si>
  <si>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</si>
  <si>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</si>
  <si>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</si>
  <si>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</si>
  <si>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</si>
  <si>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</si>
  <si>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</si>
  <si>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</si>
  <si>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</si>
  <si>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</si>
  <si>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</si>
  <si>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</si>
  <si>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</si>
  <si>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</si>
  <si>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</si>
  <si>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</si>
  <si>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</si>
  <si>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</si>
  <si>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</si>
  <si>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</si>
  <si>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</si>
  <si>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</si>
  <si>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</si>
  <si>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</si>
  <si>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</si>
  <si>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</si>
  <si>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</si>
  <si>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</si>
  <si>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</si>
  <si>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</si>
  <si>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</si>
  <si>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</si>
  <si>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</si>
  <si>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</si>
  <si>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</si>
  <si>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</si>
  <si>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</si>
  <si>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</si>
  <si>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</si>
  <si>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</si>
  <si>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</si>
  <si>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</si>
  <si>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</si>
  <si>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</si>
  <si>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</si>
  <si>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</si>
  <si>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</si>
  <si>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</si>
  <si>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</si>
  <si>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</si>
  <si>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</si>
  <si>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</si>
  <si>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</si>
  <si>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</si>
  <si>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</si>
  <si>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</si>
  <si>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</si>
  <si>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</si>
  <si>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</si>
  <si>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</si>
  <si>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</si>
  <si>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</si>
  <si>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</si>
  <si>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</si>
  <si>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</si>
  <si>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</si>
  <si>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</si>
  <si>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</si>
  <si>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</si>
  <si>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</si>
  <si>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</si>
  <si>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</si>
  <si>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</si>
  <si>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</si>
  <si>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</si>
  <si>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</si>
  <si>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</si>
  <si>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</si>
  <si>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</si>
  <si>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</si>
  <si>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</si>
  <si>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</si>
  <si>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</si>
  <si>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</si>
  <si>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</si>
  <si>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</si>
  <si>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</si>
  <si>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</si>
  <si>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</si>
  <si>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</si>
  <si>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</si>
  <si>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</si>
  <si>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</si>
  <si>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</si>
  <si>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</si>
  <si>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</si>
  <si>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</si>
  <si>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</si>
  <si>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</si>
  <si>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</si>
  <si>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</si>
  <si>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</si>
  <si>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</si>
  <si>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</si>
  <si>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</si>
  <si>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</si>
  <si>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</si>
  <si>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</si>
  <si>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</si>
  <si>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</si>
  <si>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</si>
  <si>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</si>
  <si>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</si>
  <si>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</si>
  <si>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</si>
  <si>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</si>
  <si>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</si>
  <si>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</si>
  <si>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</si>
  <si>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</si>
  <si>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</si>
  <si>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</si>
  <si>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</si>
  <si>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</si>
  <si>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</si>
  <si>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</si>
  <si>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</si>
  <si>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</si>
  <si>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</si>
  <si>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</si>
  <si>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</si>
  <si>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</si>
  <si>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</si>
  <si>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</si>
  <si>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</si>
  <si>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</si>
  <si>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</si>
  <si>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</si>
  <si>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</si>
  <si>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</si>
  <si>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</si>
  <si>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</si>
  <si>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</si>
  <si>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</si>
  <si>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</si>
  <si>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</si>
  <si>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</si>
  <si>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</si>
  <si>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</si>
  <si>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</si>
  <si>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</si>
  <si>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</si>
  <si>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</si>
  <si>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</si>
  <si>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</si>
  <si>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</si>
  <si>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</si>
  <si>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</si>
  <si>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</si>
  <si>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</si>
  <si>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</si>
  <si>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</si>
  <si>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</si>
  <si>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</si>
  <si>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</si>
  <si>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</si>
  <si>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</si>
  <si>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</si>
  <si>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</si>
  <si>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</si>
  <si>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</si>
  <si>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</si>
  <si>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</si>
  <si>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</si>
  <si>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</si>
  <si>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</si>
  <si>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</si>
  <si>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</si>
  <si>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</si>
  <si>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</si>
  <si>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</si>
  <si>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</si>
  <si>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</si>
  <si>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</si>
  <si>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</si>
  <si>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</si>
  <si>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</si>
  <si>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</si>
  <si>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</si>
  <si>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</si>
  <si>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</si>
  <si>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</si>
  <si>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</si>
  <si>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</si>
  <si>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</si>
  <si>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</si>
  <si>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</si>
  <si>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</si>
  <si>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</si>
  <si>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</si>
  <si>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</si>
  <si>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</si>
  <si>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</si>
  <si>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</si>
  <si>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</si>
  <si>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</si>
  <si>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</si>
  <si>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</si>
  <si>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</si>
  <si>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</si>
  <si>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</si>
  <si>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</si>
  <si>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</si>
  <si>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</si>
  <si>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</si>
  <si>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</si>
  <si>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</si>
  <si>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</si>
  <si>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</si>
  <si>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</si>
  <si>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</si>
  <si>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</si>
  <si>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</si>
  <si>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</si>
  <si>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</si>
  <si>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</si>
  <si>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</si>
  <si>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</si>
  <si>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</si>
  <si>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</si>
  <si>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</si>
  <si>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</si>
  <si>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</si>
  <si>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</si>
  <si>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</si>
  <si>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</si>
  <si>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</si>
  <si>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</si>
  <si>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</si>
  <si>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</si>
  <si>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</si>
  <si>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</si>
  <si>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</si>
  <si>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</si>
  <si>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</si>
  <si>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</si>
  <si>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</si>
  <si>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</si>
  <si>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</si>
  <si>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</si>
  <si>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</si>
  <si>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</si>
  <si>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</si>
  <si>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</si>
  <si>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</si>
  <si>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</si>
  <si>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</si>
  <si>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</si>
  <si>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</si>
  <si>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</si>
  <si>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</si>
  <si>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</si>
  <si>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</si>
  <si>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</si>
  <si>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</si>
  <si>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</si>
  <si>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</si>
  <si>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</si>
  <si>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</si>
  <si>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</si>
  <si>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</si>
  <si>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</si>
  <si>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</si>
  <si>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</si>
  <si>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</si>
  <si>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</si>
  <si>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</si>
  <si>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</si>
  <si>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</si>
  <si>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</si>
  <si>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</si>
  <si>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</si>
  <si>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</si>
  <si>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</si>
  <si>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</si>
  <si>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</si>
  <si>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</si>
  <si>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</si>
  <si>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</si>
  <si>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</si>
  <si>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</si>
  <si>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</si>
  <si>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</si>
  <si>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</si>
  <si>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</si>
  <si>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</si>
  <si>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</si>
  <si>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</si>
  <si>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</si>
  <si>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</si>
  <si>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</si>
  <si>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</si>
  <si>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</si>
  <si>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</si>
  <si>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</si>
  <si>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</si>
  <si>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</si>
  <si>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</si>
  <si>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</si>
  <si>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</si>
  <si>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</si>
  <si>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</si>
  <si>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</si>
  <si>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</si>
  <si>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</si>
  <si>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</si>
  <si>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</si>
  <si>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</si>
  <si>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</si>
  <si>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</si>
  <si>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</si>
  <si>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</si>
  <si>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</si>
  <si>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</si>
  <si>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</si>
  <si>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</si>
  <si>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</si>
  <si>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</si>
  <si>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</si>
  <si>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</si>
  <si>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</si>
  <si>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</si>
  <si>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</si>
  <si>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</si>
  <si>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</si>
  <si>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</si>
  <si>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</si>
  <si>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</si>
  <si>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</si>
  <si>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</si>
  <si>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</si>
  <si>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</si>
  <si>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</si>
  <si>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</si>
  <si>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</si>
  <si>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</si>
  <si>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</si>
  <si>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</si>
  <si>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</si>
  <si>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</si>
  <si>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</si>
  <si>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</si>
  <si>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</si>
  <si>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</si>
  <si>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</si>
  <si>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</si>
  <si>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</si>
  <si>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</si>
  <si>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</si>
  <si>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</si>
  <si>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</si>
  <si>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</si>
  <si>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</si>
  <si>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</si>
  <si>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</si>
  <si>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</si>
  <si>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</si>
  <si>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</si>
  <si>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</si>
  <si>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</si>
  <si>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</si>
  <si>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</si>
  <si>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</si>
  <si>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</si>
  <si>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</si>
  <si>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</si>
  <si>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</si>
  <si>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</si>
  <si>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</si>
  <si>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</si>
  <si>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</si>
  <si>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</si>
  <si>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</si>
  <si>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</si>
  <si>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</si>
  <si>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</si>
  <si>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</si>
  <si>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</si>
  <si>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</si>
  <si>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</si>
  <si>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</si>
  <si>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</si>
  <si>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</si>
  <si>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</si>
  <si>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</si>
  <si>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</si>
  <si>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</si>
  <si>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</si>
  <si>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</si>
  <si>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</si>
  <si>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</si>
  <si>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</si>
  <si>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</si>
  <si>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</si>
  <si>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</si>
  <si>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</si>
  <si>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</si>
  <si>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</si>
  <si>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</si>
  <si>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</si>
  <si>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</si>
  <si>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</si>
  <si>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</si>
  <si>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</si>
  <si>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</si>
  <si>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</si>
  <si>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</si>
  <si>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</si>
  <si>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</si>
  <si>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</si>
  <si>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</si>
  <si>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</si>
  <si>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</si>
  <si>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</si>
  <si>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</si>
  <si>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</si>
  <si>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</si>
  <si>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</si>
  <si>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</si>
  <si>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</si>
  <si>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</si>
  <si>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</si>
  <si>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</si>
  <si>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</si>
  <si>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</si>
  <si>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</si>
  <si>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</si>
  <si>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</si>
  <si>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</si>
  <si>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</si>
  <si>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</si>
  <si>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</si>
  <si>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</si>
  <si>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</si>
  <si>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</si>
  <si>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</si>
  <si>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</si>
  <si>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</si>
  <si>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</si>
  <si>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</si>
  <si>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</si>
  <si>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</si>
  <si>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</si>
  <si>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</si>
  <si>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</si>
  <si>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</si>
  <si>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</si>
  <si>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</si>
  <si>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</si>
  <si>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</si>
  <si>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</si>
  <si>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</si>
  <si>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</si>
  <si>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</si>
  <si>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</si>
  <si>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</si>
  <si>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</si>
  <si>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</si>
  <si>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</si>
  <si>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</si>
  <si>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</si>
  <si>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</si>
  <si>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</si>
  <si>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</si>
  <si>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</si>
  <si>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</si>
  <si>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</si>
  <si>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</si>
  <si>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</si>
  <si>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</si>
  <si>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</si>
  <si>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</si>
  <si>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</si>
  <si>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</si>
  <si>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</si>
  <si>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</si>
  <si>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</si>
  <si>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</si>
  <si>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</si>
  <si>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</si>
  <si>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</si>
  <si>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</si>
  <si>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</si>
  <si>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</si>
  <si>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</si>
  <si>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</si>
  <si>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</si>
  <si>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</si>
  <si>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</si>
  <si>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</si>
  <si>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</si>
  <si>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</si>
  <si>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</si>
  <si>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</si>
  <si>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</si>
  <si>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</si>
  <si>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</si>
  <si>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</si>
  <si>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</si>
  <si>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</si>
  <si>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</si>
  <si>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</si>
  <si>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</si>
  <si>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</si>
  <si>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</si>
  <si>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</si>
  <si>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</si>
  <si>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</si>
  <si>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</si>
  <si>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</si>
  <si>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</si>
  <si>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</si>
  <si>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</si>
  <si>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</si>
  <si>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</si>
  <si>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</si>
  <si>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</si>
  <si>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</si>
  <si>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</si>
  <si>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</si>
  <si>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</si>
  <si>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</si>
  <si>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</si>
  <si>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</si>
  <si>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</si>
  <si>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</si>
  <si>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</si>
  <si>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</si>
  <si>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</si>
  <si>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</si>
  <si>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</si>
  <si>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</si>
  <si>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</si>
  <si>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</si>
  <si>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</si>
  <si>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</si>
  <si>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</si>
  <si>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</si>
  <si>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</si>
  <si>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</si>
  <si>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</si>
  <si>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</si>
  <si>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</si>
  <si>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</si>
  <si>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</si>
  <si>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</si>
  <si>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</si>
  <si>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</si>
  <si>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</si>
  <si>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</si>
  <si>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</si>
  <si>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</si>
  <si>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</si>
  <si>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</si>
  <si>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</si>
  <si>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</si>
  <si>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</si>
  <si>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</si>
  <si>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</si>
  <si>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</si>
  <si>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</si>
  <si>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</si>
  <si>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</si>
  <si>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</si>
  <si>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</si>
  <si>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</si>
  <si>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</si>
  <si>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</si>
  <si>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</si>
  <si>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</si>
  <si>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</si>
  <si>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</si>
  <si>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</si>
  <si>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</si>
  <si>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</si>
  <si>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</si>
  <si>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</si>
  <si>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</si>
  <si>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</si>
  <si>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</si>
  <si>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</si>
  <si>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</si>
  <si>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</si>
  <si>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</si>
  <si>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</si>
  <si>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</si>
  <si>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</si>
  <si>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</si>
  <si>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</si>
  <si>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</si>
  <si>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</si>
  <si>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</si>
  <si>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</si>
  <si>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</si>
  <si>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</si>
  <si>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</si>
  <si>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</si>
  <si>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</si>
  <si>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</si>
  <si>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</si>
  <si>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</si>
  <si>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</si>
  <si>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</si>
  <si>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</si>
  <si>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</si>
  <si>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</si>
  <si>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</si>
  <si>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</si>
  <si>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</si>
  <si>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</si>
  <si>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</si>
  <si>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</si>
  <si>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</si>
  <si>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</si>
  <si>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</si>
  <si>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</si>
  <si>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</si>
  <si>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</si>
  <si>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</si>
  <si>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</si>
  <si>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</si>
  <si>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</si>
  <si>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</si>
  <si>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</si>
  <si>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</si>
  <si>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</si>
  <si>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</si>
  <si>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</si>
  <si>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</si>
  <si>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</si>
  <si>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</si>
  <si>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</si>
  <si>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</si>
  <si>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</si>
  <si>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</si>
  <si>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</si>
  <si>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</si>
  <si>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</si>
  <si>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</si>
  <si>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</si>
  <si>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</si>
  <si>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</si>
  <si>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</si>
  <si>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</si>
  <si>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</si>
  <si>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</si>
  <si>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</si>
  <si>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</si>
  <si>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</si>
  <si>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</si>
  <si>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</si>
  <si>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</si>
  <si>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</si>
  <si>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</si>
  <si>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</si>
  <si>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</si>
  <si>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</si>
  <si>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</si>
  <si>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</si>
  <si>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</si>
  <si>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</si>
  <si>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</si>
  <si>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</si>
  <si>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</si>
  <si>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</si>
  <si>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</si>
  <si>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</si>
  <si>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</si>
  <si>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</si>
  <si>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</si>
  <si>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</si>
  <si>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</si>
  <si>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</si>
  <si>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</si>
  <si>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</si>
  <si>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</si>
  <si>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</si>
  <si>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</si>
  <si>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</si>
  <si>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</si>
  <si>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</si>
  <si>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</si>
  <si>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</si>
  <si>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</si>
  <si>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</si>
  <si>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</si>
  <si>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</si>
  <si>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</si>
  <si>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</si>
  <si>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</si>
  <si>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</si>
  <si>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</si>
  <si>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</si>
  <si>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</si>
  <si>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</si>
  <si>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</si>
  <si>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</si>
  <si>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</si>
  <si>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</si>
  <si>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</si>
  <si>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</si>
  <si>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</si>
  <si>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</si>
  <si>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</si>
  <si>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</si>
  <si>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</si>
  <si>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</si>
  <si>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</si>
  <si>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</si>
  <si>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</si>
  <si>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</si>
  <si>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</si>
  <si>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</si>
  <si>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</si>
  <si>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</si>
  <si>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</si>
  <si>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</si>
  <si>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</si>
  <si>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</si>
  <si>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</si>
  <si>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</si>
  <si>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</si>
  <si>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</si>
  <si>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</si>
  <si>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</si>
  <si>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</si>
  <si>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</si>
  <si>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</si>
  <si>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</si>
  <si>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</si>
  <si>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</si>
  <si>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</si>
  <si>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</si>
  <si>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</si>
  <si>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</si>
  <si>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</si>
  <si>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</si>
  <si>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</si>
  <si>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</si>
  <si>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</si>
  <si>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</si>
  <si>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</si>
  <si>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</si>
  <si>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</si>
  <si>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</si>
  <si>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</si>
  <si>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</si>
  <si>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</si>
  <si>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</si>
  <si>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</si>
  <si>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</si>
  <si>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</si>
  <si>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</si>
  <si>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</si>
  <si>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</si>
  <si>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</si>
  <si>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</si>
  <si>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</si>
  <si>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</si>
  <si>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</si>
  <si>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</si>
  <si>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</si>
  <si>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</si>
  <si>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</si>
  <si>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</si>
  <si>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</si>
  <si>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</si>
  <si>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</si>
  <si>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</si>
  <si>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</si>
  <si>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</si>
  <si>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</si>
  <si>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</si>
  <si>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</si>
  <si>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</si>
  <si>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</si>
  <si>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</si>
  <si>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</si>
  <si>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</si>
  <si>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</si>
  <si>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</si>
  <si>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</si>
  <si>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</si>
  <si>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</si>
  <si>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</si>
  <si>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</si>
  <si>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</si>
  <si>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</si>
  <si>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</si>
  <si>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</si>
  <si>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</si>
  <si>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</si>
  <si>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</si>
  <si>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</si>
  <si>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</si>
  <si>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</si>
  <si>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</si>
  <si>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</si>
  <si>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</si>
  <si>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</si>
  <si>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</si>
  <si>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</si>
  <si>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</si>
  <si>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</si>
  <si>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</si>
  <si>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</si>
  <si>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</si>
  <si>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</si>
  <si>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</si>
  <si>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</si>
  <si>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</si>
  <si>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</si>
  <si>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</si>
  <si>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</si>
  <si>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</si>
  <si>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</si>
  <si>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</si>
  <si>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</si>
  <si>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</si>
  <si>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</si>
  <si>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</si>
  <si>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</si>
  <si>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</si>
  <si>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</si>
  <si>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</si>
  <si>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</si>
  <si>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</si>
  <si>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</si>
  <si>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</si>
  <si>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</si>
  <si>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</si>
  <si>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</si>
  <si>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</si>
  <si>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</si>
  <si>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</si>
  <si>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</si>
  <si>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</si>
  <si>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</si>
  <si>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</si>
  <si>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</si>
  <si>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</si>
  <si>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</si>
  <si>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</si>
  <si>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</si>
  <si>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</si>
  <si>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</si>
  <si>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</si>
  <si>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</si>
  <si>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</si>
  <si>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</si>
  <si>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</si>
  <si>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</si>
  <si>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</si>
  <si>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</si>
  <si>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</si>
  <si>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</si>
  <si>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</si>
  <si>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</si>
  <si>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</si>
  <si>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</si>
  <si>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</si>
  <si>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</si>
  <si>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</si>
  <si>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</si>
  <si>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</si>
  <si>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</si>
  <si>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</si>
  <si>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</si>
  <si>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</si>
  <si>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</si>
  <si>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</si>
  <si>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</si>
  <si>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</si>
  <si>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</si>
  <si>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</si>
  <si>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</si>
  <si>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</si>
  <si>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</si>
  <si>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</si>
  <si>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</si>
  <si>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</si>
  <si>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</si>
  <si>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</si>
  <si>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</si>
  <si>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</si>
  <si>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</si>
  <si>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</si>
  <si>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</si>
  <si>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</si>
  <si>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</si>
  <si>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</si>
  <si>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</si>
  <si>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</si>
  <si>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</si>
  <si>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</si>
  <si>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</si>
  <si>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</si>
  <si>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</si>
  <si>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</si>
  <si>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</si>
  <si>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</si>
  <si>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</si>
  <si>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</si>
  <si>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</si>
  <si>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</si>
  <si>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</si>
  <si>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</si>
  <si>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</si>
  <si>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</si>
  <si>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</si>
  <si>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</si>
  <si>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</si>
  <si>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</si>
  <si>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</si>
  <si>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</si>
  <si>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</si>
  <si>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</si>
  <si>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</si>
  <si>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</si>
  <si>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</si>
  <si>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</si>
  <si>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</si>
  <si>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</si>
  <si>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</si>
  <si>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</si>
  <si>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</si>
  <si>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</si>
  <si>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</si>
  <si>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</si>
  <si>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</si>
  <si>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</si>
  <si>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</si>
  <si>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</si>
  <si>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</si>
  <si>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</si>
  <si>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</si>
  <si>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</si>
  <si>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</si>
  <si>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</si>
  <si>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</si>
  <si>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</si>
  <si>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</si>
  <si>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</si>
  <si>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</si>
  <si>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</si>
  <si>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</si>
  <si>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</si>
  <si>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</si>
  <si>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</si>
  <si>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</si>
  <si>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</si>
  <si>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</si>
  <si>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</si>
  <si>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</si>
  <si>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</si>
  <si>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</si>
  <si>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</si>
  <si>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</si>
  <si>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</si>
  <si>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</si>
  <si>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</si>
  <si>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</si>
  <si>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</si>
  <si>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</si>
  <si>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</si>
  <si>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</si>
  <si>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</si>
  <si>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</si>
  <si>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</si>
  <si>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</si>
  <si>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</si>
  <si>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</si>
  <si>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</si>
  <si>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</si>
  <si>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</si>
  <si>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</si>
  <si>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</si>
  <si>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</si>
  <si>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</si>
  <si>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</si>
  <si>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</si>
  <si>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</si>
  <si>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</si>
  <si>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</si>
  <si>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</si>
  <si>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</si>
  <si>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</si>
  <si>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</si>
  <si>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</si>
  <si>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</si>
  <si>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</si>
  <si>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</si>
  <si>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</si>
  <si>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</si>
  <si>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</si>
  <si>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</si>
  <si>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</si>
  <si>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</si>
  <si>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</si>
  <si>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</si>
  <si>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</si>
  <si>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</si>
  <si>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</si>
  <si>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</si>
  <si>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</si>
  <si>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</si>
  <si>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</si>
  <si>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</si>
  <si>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</si>
  <si>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</si>
  <si>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</si>
  <si>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</si>
  <si>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</si>
  <si>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</si>
  <si>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</si>
  <si>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</si>
  <si>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</si>
  <si>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</si>
  <si>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</si>
  <si>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</si>
  <si>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</si>
  <si>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</si>
  <si>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</si>
  <si>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</si>
  <si>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</si>
  <si>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</si>
  <si>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</si>
  <si>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</si>
  <si>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</si>
  <si>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</si>
  <si>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</si>
  <si>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</si>
  <si>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</si>
  <si>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</si>
  <si>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</si>
  <si>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</si>
  <si>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</si>
  <si>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</si>
  <si>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</si>
  <si>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</si>
  <si>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</si>
  <si>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</si>
  <si>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</si>
  <si>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</si>
  <si>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</si>
  <si>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</si>
  <si>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</si>
  <si>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</si>
  <si>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</si>
  <si>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</si>
  <si>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</si>
  <si>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</si>
  <si>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</si>
  <si>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</si>
  <si>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</si>
  <si>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</si>
  <si>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</si>
  <si>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</si>
  <si>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</si>
  <si>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</si>
  <si>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</si>
  <si>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</si>
  <si>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</si>
  <si>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</si>
  <si>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</si>
  <si>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</si>
  <si>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</si>
  <si>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</si>
  <si>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</si>
  <si>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</si>
  <si>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</si>
  <si>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</si>
  <si>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</si>
  <si>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</si>
  <si>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</si>
  <si>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</si>
  <si>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</si>
  <si>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</si>
  <si>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</si>
  <si>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</si>
  <si>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</si>
  <si>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</si>
  <si>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</si>
  <si>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</si>
  <si>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</si>
  <si>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</si>
  <si>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</si>
  <si>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</si>
  <si>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</si>
  <si>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</si>
  <si>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</si>
  <si>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</si>
  <si>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</si>
  <si>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</si>
  <si>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</si>
  <si>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</si>
  <si>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</si>
  <si>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</si>
  <si>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</si>
  <si>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</si>
  <si>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</si>
  <si>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</si>
  <si>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</si>
  <si>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</si>
  <si>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</si>
  <si>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</si>
  <si>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</si>
  <si>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</si>
  <si>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</si>
  <si>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</si>
  <si>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</si>
  <si>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</si>
  <si>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</si>
  <si>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</si>
  <si>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</si>
  <si>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</si>
  <si>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</si>
  <si>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</si>
  <si>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</si>
  <si>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</si>
  <si>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</si>
  <si>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</si>
  <si>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</si>
  <si>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</si>
  <si>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</si>
  <si>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</si>
  <si>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</si>
  <si>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</si>
  <si>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</si>
  <si>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</si>
  <si>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</si>
  <si>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</si>
  <si>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</si>
  <si>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</si>
  <si>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</si>
  <si>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</si>
  <si>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</si>
  <si>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</si>
  <si>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</si>
  <si>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</si>
  <si>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</si>
  <si>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</si>
  <si>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</si>
  <si>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</si>
  <si>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</si>
  <si>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</si>
  <si>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</si>
  <si>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</si>
  <si>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</si>
  <si>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</si>
  <si>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</si>
  <si>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</si>
  <si>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</si>
  <si>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</si>
  <si>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</si>
  <si>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</si>
  <si>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</si>
  <si>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</si>
  <si>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</si>
  <si>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</si>
  <si>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</si>
  <si>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</si>
  <si>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</si>
  <si>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</si>
  <si>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</si>
  <si>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</si>
  <si>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</si>
  <si>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</si>
  <si>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</si>
  <si>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</si>
  <si>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</si>
  <si>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</si>
  <si>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</si>
  <si>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</si>
  <si>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</si>
  <si>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</si>
  <si>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</si>
  <si>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</si>
  <si>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</si>
  <si>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</si>
  <si>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</si>
  <si>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</si>
  <si>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</si>
  <si>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</si>
  <si>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</si>
  <si>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</si>
  <si>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</si>
  <si>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</si>
  <si>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</si>
  <si>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</si>
  <si>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</si>
  <si>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</si>
  <si>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</si>
  <si>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</si>
  <si>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</si>
  <si>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</si>
  <si>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</si>
  <si>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</si>
  <si>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</si>
  <si>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</si>
  <si>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</si>
  <si>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</si>
  <si>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</si>
  <si>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</si>
  <si>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</si>
  <si>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</si>
  <si>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</si>
  <si>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</si>
  <si>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</si>
  <si>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</si>
  <si>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</si>
  <si>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</si>
  <si>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</si>
  <si>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</si>
  <si>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</si>
  <si>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</si>
  <si>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</si>
  <si>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</si>
  <si>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</si>
  <si>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</si>
  <si>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</si>
  <si>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</si>
  <si>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</si>
  <si>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</si>
  <si>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</si>
  <si>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</si>
  <si>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</si>
  <si>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</si>
  <si>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</si>
  <si>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</si>
  <si>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</si>
  <si>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</si>
  <si>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</si>
  <si>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</si>
  <si>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</si>
  <si>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</si>
  <si>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</si>
  <si>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</si>
  <si>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</si>
  <si>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</si>
  <si>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</si>
  <si>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</si>
  <si>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</si>
  <si>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</si>
  <si>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</si>
  <si>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</si>
  <si>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</si>
  <si>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</si>
  <si>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</si>
  <si>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</si>
  <si>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</si>
  <si>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</si>
  <si>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</si>
  <si>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</si>
  <si>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</si>
  <si>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</si>
  <si>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</si>
  <si>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</si>
  <si>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</si>
  <si>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</si>
  <si>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</si>
  <si>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</si>
  <si>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</si>
  <si>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</si>
  <si>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</si>
  <si>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</si>
  <si>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</si>
  <si>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</si>
  <si>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</si>
  <si>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</si>
  <si>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</si>
  <si>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</si>
  <si>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</si>
  <si>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</si>
  <si>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</si>
  <si>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</si>
  <si>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</si>
  <si>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</si>
  <si>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</si>
  <si>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</si>
  <si>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</si>
  <si>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</si>
  <si>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</si>
  <si>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</si>
  <si>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</si>
  <si>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</si>
  <si>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</si>
  <si>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</si>
  <si>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</si>
  <si>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</si>
  <si>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</si>
  <si>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</si>
  <si>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</si>
  <si>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</si>
  <si>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</si>
  <si>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</si>
  <si>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</si>
  <si>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</si>
  <si>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</si>
  <si>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</si>
  <si>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</si>
  <si>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</si>
  <si>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</si>
  <si>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</si>
  <si>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</si>
  <si>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</si>
  <si>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</si>
  <si>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</si>
  <si>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</si>
  <si>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</si>
  <si>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</si>
  <si>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</si>
  <si>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</si>
  <si>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</si>
  <si>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</si>
  <si>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</si>
  <si>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</si>
  <si>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</si>
  <si>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</si>
  <si>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</si>
  <si>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</si>
  <si>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</si>
  <si>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</si>
  <si>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</si>
  <si>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</si>
  <si>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</si>
  <si>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</si>
  <si>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</si>
  <si>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</si>
  <si>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</si>
  <si>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</si>
  <si>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</si>
  <si>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</si>
  <si>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</si>
  <si>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</si>
  <si>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</si>
  <si>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</si>
  <si>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</si>
  <si>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</si>
  <si>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</si>
  <si>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</si>
  <si>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</si>
  <si>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</si>
  <si>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</si>
  <si>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</si>
  <si>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</si>
  <si>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</si>
  <si>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</si>
  <si>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</si>
  <si>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</si>
  <si>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</si>
  <si>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</si>
  <si>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</si>
  <si>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</si>
  <si>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</si>
  <si>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</si>
  <si>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</si>
  <si>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</si>
  <si>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</si>
  <si>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</si>
  <si>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</si>
  <si>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</si>
  <si>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</si>
  <si>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</si>
  <si>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</si>
  <si>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</si>
  <si>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</si>
  <si>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</si>
  <si>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</si>
  <si>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</si>
  <si>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</si>
  <si>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</si>
  <si>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</si>
  <si>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</si>
  <si>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</si>
  <si>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</si>
  <si>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</si>
  <si>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</si>
  <si>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</si>
  <si>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</si>
  <si>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</si>
  <si>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</si>
  <si>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</si>
  <si>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</si>
  <si>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</si>
  <si>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</si>
  <si>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</si>
  <si>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</si>
  <si>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</si>
  <si>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</si>
  <si>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</si>
  <si>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</si>
  <si>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</si>
  <si>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</si>
  <si>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</si>
  <si>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</si>
  <si>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</si>
  <si>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</si>
  <si>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</si>
  <si>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</si>
  <si>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</si>
  <si>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</si>
  <si>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</si>
  <si>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</si>
  <si>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</si>
  <si>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</si>
  <si>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</si>
  <si>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</si>
  <si>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</si>
  <si>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</si>
  <si>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</si>
  <si>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</si>
  <si>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</si>
  <si>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</si>
  <si>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</si>
  <si>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</si>
  <si>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</si>
  <si>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</si>
  <si>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</si>
  <si>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</si>
  <si>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</si>
  <si>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</si>
  <si>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</si>
  <si>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</si>
  <si>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</si>
  <si>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</si>
  <si>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</si>
  <si>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</si>
  <si>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</si>
  <si>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</si>
  <si>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</si>
  <si>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</si>
  <si>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</si>
  <si>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</si>
  <si>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</si>
  <si>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</si>
  <si>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</si>
  <si>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</si>
  <si>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</si>
  <si>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</si>
  <si>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</si>
  <si>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</si>
  <si>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</si>
  <si>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</si>
  <si>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</si>
  <si>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</si>
  <si>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</si>
  <si>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</si>
  <si>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</si>
  <si>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</si>
  <si>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</si>
  <si>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</si>
  <si>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</si>
  <si>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</si>
  <si>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</si>
  <si>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</si>
  <si>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</si>
  <si>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</si>
  <si>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</si>
  <si>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</si>
  <si>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</si>
  <si>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</si>
  <si>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</si>
  <si>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</si>
  <si>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</si>
  <si>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</si>
  <si>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</si>
  <si>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</si>
  <si>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</si>
  <si>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</si>
  <si>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</si>
  <si>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</si>
  <si>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</si>
  <si>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</si>
  <si>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</si>
  <si>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</si>
  <si>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</si>
  <si>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</si>
  <si>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</si>
  <si>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</si>
  <si>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</si>
  <si>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</si>
  <si>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</si>
  <si>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</si>
  <si>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</si>
  <si>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</si>
  <si>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</si>
  <si>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</si>
  <si>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</si>
  <si>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</si>
  <si>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</si>
  <si>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</si>
  <si>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</si>
  <si>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</si>
  <si>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</si>
  <si>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</si>
  <si>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</si>
  <si>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</si>
  <si>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</si>
  <si>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</si>
  <si>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</si>
  <si>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</si>
  <si>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</si>
  <si>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</si>
  <si>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</si>
  <si>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</si>
  <si>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</si>
  <si>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</si>
  <si>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</si>
  <si>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</si>
  <si>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</si>
  <si>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</si>
  <si>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</si>
  <si>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</si>
  <si>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</si>
  <si>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</si>
  <si>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</si>
  <si>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</si>
  <si>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</si>
  <si>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</si>
  <si>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</si>
  <si>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</si>
  <si>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</si>
  <si>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</si>
  <si>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</si>
  <si>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</si>
  <si>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</si>
  <si>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</si>
  <si>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</si>
  <si>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</si>
  <si>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</si>
  <si>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</si>
  <si>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</si>
  <si>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</si>
  <si>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</si>
  <si>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</si>
  <si>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</si>
  <si>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</si>
  <si>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</si>
  <si>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</si>
  <si>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</si>
  <si>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</si>
  <si>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</si>
  <si>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</si>
  <si>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</si>
  <si>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</si>
  <si>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</si>
  <si>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</si>
  <si>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</si>
  <si>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</si>
  <si>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</si>
  <si>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</si>
  <si>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</si>
  <si>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</si>
  <si>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</si>
  <si>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</si>
  <si>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</si>
  <si>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</si>
  <si>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</si>
  <si>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</si>
  <si>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</si>
  <si>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</si>
  <si>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</si>
  <si>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</si>
  <si>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</si>
  <si>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</si>
  <si>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</si>
  <si>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</si>
  <si>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</si>
  <si>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</si>
  <si>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</si>
  <si>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</si>
  <si>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</si>
  <si>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</si>
  <si>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</si>
  <si>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</si>
  <si>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</si>
  <si>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</si>
  <si>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</si>
  <si>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</si>
  <si>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</si>
  <si>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</si>
  <si>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</si>
  <si>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</si>
  <si>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</si>
  <si>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</si>
  <si>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</si>
  <si>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</si>
  <si>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</si>
  <si>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</si>
  <si>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</si>
  <si>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</si>
  <si>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</si>
  <si>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</si>
  <si>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</si>
  <si>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</si>
  <si>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</si>
  <si>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</si>
  <si>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</si>
  <si>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</si>
  <si>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</si>
  <si>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</si>
  <si>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</si>
  <si>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</si>
  <si>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</si>
  <si>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</si>
  <si>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</si>
  <si>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</si>
  <si>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</si>
  <si>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</si>
  <si>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</si>
  <si>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</si>
  <si>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</si>
  <si>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</si>
  <si>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</si>
  <si>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</si>
  <si>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</si>
  <si>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</si>
  <si>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</si>
  <si>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</si>
  <si>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</si>
  <si>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</si>
  <si>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</si>
  <si>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</si>
  <si>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</si>
  <si>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</si>
  <si>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</si>
  <si>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</si>
  <si>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</si>
  <si>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</si>
  <si>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</si>
  <si>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</si>
  <si>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</si>
  <si>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</si>
  <si>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</si>
  <si>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</si>
  <si>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</si>
  <si>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</si>
  <si>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</si>
  <si>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</si>
  <si>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</si>
  <si>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</si>
  <si>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</si>
  <si>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</si>
  <si>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</si>
  <si>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</si>
  <si>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</si>
  <si>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</si>
  <si>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</si>
  <si>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</si>
  <si>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</si>
  <si>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</si>
  <si>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</si>
  <si>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</si>
  <si>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</si>
  <si>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</si>
  <si>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</si>
  <si>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</si>
  <si>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</si>
  <si>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</si>
  <si>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</si>
  <si>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</si>
  <si>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</si>
  <si>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</si>
  <si>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</si>
  <si>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</si>
  <si>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</si>
  <si>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</si>
  <si>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</si>
  <si>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</si>
  <si>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</si>
  <si>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</si>
  <si>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</si>
  <si>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</si>
  <si>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</si>
  <si>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</si>
  <si>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</si>
  <si>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</si>
  <si>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</si>
  <si>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</si>
  <si>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</si>
  <si>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</si>
  <si>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</si>
  <si>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</si>
  <si>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</si>
  <si>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</si>
  <si>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</si>
  <si>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</si>
  <si>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</si>
  <si>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</si>
  <si>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</si>
  <si>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</si>
  <si>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</si>
  <si>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</si>
  <si>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</si>
  <si>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</si>
  <si>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</si>
  <si>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</si>
  <si>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</si>
  <si>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</si>
  <si>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</si>
  <si>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</si>
  <si>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</si>
  <si>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</si>
  <si>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</si>
  <si>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</si>
  <si>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</si>
  <si>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</si>
  <si>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</si>
  <si>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</si>
  <si>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</si>
  <si>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</si>
  <si>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</si>
  <si>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</si>
  <si>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</si>
  <si>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</si>
  <si>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</si>
  <si>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</si>
  <si>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</si>
  <si>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</si>
  <si>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</si>
  <si>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</si>
  <si>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</si>
  <si>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</si>
  <si>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</si>
  <si>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</si>
  <si>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</si>
  <si>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</si>
  <si>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</si>
  <si>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</si>
  <si>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</si>
  <si>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</si>
  <si>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</si>
  <si>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</si>
  <si>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</si>
  <si>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</si>
  <si>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</si>
  <si>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</si>
  <si>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</si>
  <si>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</si>
  <si>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</si>
  <si>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</si>
  <si>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</si>
  <si>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</si>
  <si>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</si>
  <si>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</si>
  <si>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</si>
  <si>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</si>
  <si>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</si>
  <si>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</si>
  <si>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</si>
  <si>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</si>
  <si>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</si>
  <si>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</si>
  <si>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</si>
  <si>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</si>
  <si>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</si>
  <si>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</si>
  <si>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</si>
  <si>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</si>
  <si>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</si>
  <si>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</si>
  <si>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</si>
  <si>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</si>
  <si>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</si>
  <si>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</si>
  <si>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</si>
  <si>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</si>
  <si>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</si>
  <si>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</si>
  <si>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</si>
  <si>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</si>
  <si>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</si>
  <si>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</si>
  <si>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</si>
  <si>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</si>
  <si>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</si>
  <si>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</si>
  <si>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</si>
  <si>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</si>
  <si>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</si>
  <si>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</si>
  <si>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</si>
  <si>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</si>
  <si>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</si>
  <si>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</si>
  <si>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</si>
  <si>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</si>
  <si>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</si>
  <si>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</si>
  <si>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</si>
  <si>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</si>
  <si>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</si>
  <si>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</si>
  <si>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</si>
  <si>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</si>
  <si>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</si>
  <si>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</si>
  <si>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</si>
  <si>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</si>
  <si>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</si>
  <si>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</si>
  <si>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</si>
  <si>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</si>
  <si>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</si>
  <si>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</si>
  <si>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</si>
  <si>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</si>
  <si>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</si>
  <si>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</si>
  <si>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</si>
  <si>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</si>
  <si>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</si>
  <si>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</si>
  <si>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</si>
  <si>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</si>
  <si>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</si>
  <si>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</si>
  <si>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</si>
  <si>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</si>
  <si>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</si>
  <si>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</si>
  <si>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</si>
  <si>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</si>
  <si>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</si>
  <si>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</si>
  <si>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</si>
  <si>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</si>
  <si>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</si>
  <si>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</si>
  <si>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</si>
  <si>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</si>
  <si>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</si>
  <si>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</si>
  <si>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</si>
  <si>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</si>
  <si>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</si>
  <si>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</si>
  <si>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</si>
  <si>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</si>
  <si>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</si>
  <si>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</si>
  <si>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</si>
  <si>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</si>
  <si>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</si>
  <si>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</si>
  <si>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</si>
  <si>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</si>
  <si>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</si>
  <si>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</si>
  <si>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</si>
  <si>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</si>
  <si>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</si>
  <si>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</si>
  <si>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</si>
  <si>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</si>
  <si>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</si>
  <si>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</si>
  <si>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</si>
  <si>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</si>
  <si>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</si>
  <si>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</si>
  <si>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</si>
  <si>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</si>
  <si>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</si>
  <si>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</si>
  <si>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</si>
  <si>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</si>
  <si>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</si>
  <si>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</si>
  <si>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</si>
  <si>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</si>
  <si>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</si>
  <si>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</si>
  <si>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</si>
  <si>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</si>
  <si>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</si>
  <si>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</si>
  <si>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</si>
  <si>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</si>
  <si>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</si>
  <si>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</si>
  <si>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</si>
  <si>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</si>
  <si>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</si>
  <si>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</si>
  <si>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</si>
  <si>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</si>
  <si>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</si>
  <si>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</si>
  <si>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</si>
  <si>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</si>
  <si>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</si>
  <si>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</si>
  <si>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</si>
  <si>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</si>
  <si>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</si>
  <si>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</si>
  <si>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</si>
  <si>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</si>
  <si>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</si>
  <si>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</si>
  <si>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</si>
  <si>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</si>
  <si>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</si>
  <si>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</si>
  <si>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</si>
  <si>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</si>
  <si>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</si>
  <si>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</si>
  <si>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</si>
  <si>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</si>
  <si>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</si>
  <si>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</si>
  <si>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</si>
  <si>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</si>
  <si>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</si>
  <si>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</si>
  <si>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</si>
  <si>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</si>
  <si>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</si>
  <si>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</si>
  <si>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</si>
  <si>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</si>
  <si>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</si>
  <si>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</si>
  <si>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</si>
  <si>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</si>
  <si>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</si>
  <si>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</si>
  <si>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</si>
  <si>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</si>
  <si>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</si>
  <si>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</si>
  <si>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</si>
  <si>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</si>
  <si>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</si>
  <si>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</si>
  <si>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</si>
  <si>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</si>
  <si>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</si>
  <si>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</si>
  <si>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</si>
  <si>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</si>
  <si>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</si>
  <si>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</si>
  <si>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</si>
  <si>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</si>
  <si>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</si>
  <si>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</si>
  <si>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</si>
  <si>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</si>
  <si>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</si>
  <si>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</si>
  <si>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</si>
  <si>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</si>
  <si>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</si>
  <si>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</si>
  <si>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</si>
  <si>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</si>
  <si>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</si>
  <si>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</si>
  <si>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</si>
  <si>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</si>
  <si>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</si>
  <si>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</si>
  <si>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</si>
  <si>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</si>
  <si>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</si>
  <si>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</si>
  <si>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</si>
  <si>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</si>
  <si>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</si>
  <si>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</si>
  <si>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</si>
  <si>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</si>
  <si>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</si>
  <si>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</si>
  <si>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</si>
  <si>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</si>
  <si>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</si>
  <si>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</si>
  <si>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</si>
  <si>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</si>
  <si>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</si>
  <si>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</si>
  <si>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</si>
  <si>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</si>
  <si>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</si>
  <si>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</si>
  <si>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</si>
  <si>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</si>
  <si>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</si>
  <si>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</si>
  <si>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</si>
  <si>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</si>
  <si>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</si>
  <si>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</si>
  <si>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</si>
  <si>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</si>
  <si>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</si>
  <si>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</si>
  <si>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</si>
  <si>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</si>
  <si>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</si>
  <si>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</si>
  <si>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</si>
  <si>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</si>
  <si>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</si>
  <si>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</si>
  <si>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</si>
  <si>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</si>
  <si>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</si>
  <si>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</si>
  <si>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</si>
  <si>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</si>
  <si>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</si>
  <si>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</si>
  <si>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</si>
  <si>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</si>
  <si>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</si>
  <si>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</si>
  <si>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</si>
  <si>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</si>
  <si>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</si>
  <si>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</si>
  <si>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</si>
  <si>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</si>
  <si>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</si>
  <si>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</si>
  <si>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</si>
  <si>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</si>
  <si>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</si>
  <si>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</si>
  <si>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</si>
  <si>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</si>
  <si>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</si>
  <si>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</si>
  <si>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</si>
  <si>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</si>
  <si>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</si>
  <si>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</si>
  <si>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</si>
  <si>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</si>
  <si>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</si>
  <si>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</si>
  <si>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</si>
  <si>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</si>
  <si>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</si>
  <si>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</si>
  <si>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</si>
  <si>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</si>
  <si>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</si>
  <si>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</si>
  <si>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</si>
  <si>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</si>
  <si>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</si>
  <si>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</si>
  <si>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</si>
  <si>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</si>
  <si>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</si>
  <si>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</si>
  <si>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</si>
  <si>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</si>
  <si>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</si>
  <si>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</si>
  <si>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</si>
  <si>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</si>
  <si>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</si>
  <si>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</si>
  <si>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</si>
  <si>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</si>
  <si>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</si>
  <si>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</si>
  <si>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</si>
  <si>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</si>
  <si>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</si>
  <si>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</si>
  <si>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</si>
  <si>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</si>
  <si>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</si>
  <si>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</si>
  <si>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</si>
  <si>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</si>
  <si>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</si>
  <si>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</si>
  <si>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</si>
  <si>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</si>
  <si>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</si>
  <si>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</si>
  <si>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</si>
  <si>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</si>
  <si>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</si>
  <si>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</si>
  <si>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</si>
  <si>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</si>
  <si>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</si>
  <si>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</si>
  <si>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</si>
  <si>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</si>
  <si>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</si>
  <si>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</si>
  <si>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</si>
  <si>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</si>
  <si>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</si>
  <si>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</si>
  <si>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</si>
  <si>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</si>
  <si>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</si>
  <si>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</si>
  <si>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</si>
  <si>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</si>
  <si>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</si>
  <si>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</si>
  <si>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</si>
  <si>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</si>
  <si>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</si>
  <si>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</si>
  <si>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</si>
  <si>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</si>
  <si>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</si>
  <si>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</si>
  <si>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</si>
  <si>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</si>
  <si>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</si>
  <si>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</si>
  <si>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</si>
  <si>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</si>
  <si>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</si>
  <si>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</si>
  <si>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</si>
  <si>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</si>
  <si>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</si>
  <si>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</si>
  <si>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</si>
  <si>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</si>
  <si>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</si>
  <si>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</si>
  <si>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</si>
  <si>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</si>
  <si>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</si>
  <si>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</si>
  <si>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</si>
  <si>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</si>
  <si>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</si>
  <si>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</si>
  <si>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</si>
  <si>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</si>
  <si>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</si>
  <si>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</si>
  <si>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</si>
  <si>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</si>
  <si>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</si>
  <si>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</si>
  <si>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</si>
  <si>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</si>
  <si>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</si>
  <si>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</si>
  <si>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</si>
  <si>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</si>
  <si>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</si>
  <si>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</si>
  <si>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</si>
  <si>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</si>
  <si>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</si>
  <si>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</si>
  <si>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</si>
  <si>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</si>
  <si>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</si>
  <si>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</si>
  <si>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</si>
  <si>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</si>
  <si>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</si>
  <si>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</si>
  <si>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</si>
  <si>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</si>
  <si>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</si>
  <si>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</si>
  <si>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</si>
  <si>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</si>
  <si>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</si>
  <si>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</si>
  <si>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</si>
  <si>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</si>
  <si>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</si>
  <si>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</si>
  <si>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</si>
  <si>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</si>
  <si>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</si>
  <si>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</si>
  <si>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</si>
  <si>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</si>
  <si>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</si>
  <si>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</si>
  <si>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</si>
  <si>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</si>
  <si>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</si>
  <si>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</si>
  <si>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</si>
  <si>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</si>
  <si>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</si>
  <si>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</si>
  <si>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</si>
  <si>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</si>
  <si>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</si>
  <si>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</si>
  <si>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</si>
  <si>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</si>
  <si>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</si>
  <si>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</si>
  <si>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</si>
  <si>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</si>
  <si>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</si>
  <si>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</si>
  <si>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</si>
  <si>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</si>
  <si>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</si>
  <si>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</si>
  <si>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</si>
  <si>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</si>
  <si>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</si>
  <si>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</si>
  <si>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</si>
  <si>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</si>
  <si>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</si>
  <si>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</si>
  <si>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</si>
  <si>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</si>
  <si>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</si>
  <si>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</si>
  <si>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</si>
  <si>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</si>
  <si>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</si>
  <si>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</si>
  <si>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</si>
  <si>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</si>
  <si>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</si>
  <si>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</si>
  <si>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</si>
  <si>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</si>
  <si>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</si>
  <si>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</si>
  <si>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</si>
  <si>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</si>
  <si>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</si>
  <si>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</si>
  <si>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</si>
  <si>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</si>
  <si>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</si>
  <si>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</si>
  <si>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</si>
  <si>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</si>
  <si>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</si>
  <si>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</si>
  <si>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</si>
  <si>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</si>
  <si>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</si>
  <si>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</si>
  <si>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</si>
  <si>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</si>
  <si>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</si>
  <si>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</si>
  <si>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</si>
  <si>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</si>
  <si>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</si>
  <si>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</si>
  <si>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</si>
  <si>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</si>
  <si>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</si>
  <si>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</si>
  <si>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</si>
  <si>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</si>
  <si>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</si>
  <si>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</si>
  <si>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</si>
  <si>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</si>
  <si>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</si>
  <si>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</si>
  <si>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</si>
  <si>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</si>
  <si>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</si>
  <si>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</si>
  <si>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</si>
  <si>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</si>
  <si>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</si>
  <si>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</si>
  <si>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</si>
  <si>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</si>
  <si>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</si>
  <si>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</si>
  <si>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</si>
  <si>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</si>
  <si>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</si>
  <si>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</si>
  <si>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</si>
  <si>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</si>
  <si>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</si>
  <si>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</si>
  <si>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</si>
  <si>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</si>
  <si>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</si>
  <si>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</si>
  <si>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</si>
  <si>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</si>
  <si>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</si>
  <si>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</si>
  <si>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</si>
  <si>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</si>
  <si>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</si>
  <si>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</si>
  <si>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</si>
  <si>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</si>
  <si>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</si>
  <si>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</si>
  <si>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</si>
  <si>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</si>
  <si>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</si>
  <si>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</si>
  <si>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</si>
  <si>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</si>
  <si>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</si>
  <si>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</si>
  <si>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</si>
  <si>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</si>
  <si>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</si>
  <si>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</si>
  <si>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</si>
  <si>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</si>
  <si>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</si>
  <si>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</si>
  <si>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</si>
  <si>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</si>
  <si>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</si>
  <si>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</si>
  <si>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</si>
  <si>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</si>
  <si>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</si>
  <si>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</si>
  <si>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</si>
  <si>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</si>
  <si>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</si>
  <si>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</si>
  <si>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</si>
  <si>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</si>
  <si>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</si>
  <si>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</si>
  <si>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</si>
  <si>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</si>
  <si>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</si>
  <si>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</si>
  <si>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</si>
  <si>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</si>
  <si>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</si>
  <si>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</si>
  <si>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</si>
  <si>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</si>
  <si>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</si>
  <si>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</si>
  <si>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</si>
  <si>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</si>
  <si>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</si>
  <si>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</si>
  <si>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</si>
  <si>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</si>
  <si>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</si>
  <si>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</si>
  <si>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</si>
  <si>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</si>
  <si>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</si>
  <si>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</si>
  <si>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</si>
  <si>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</si>
  <si>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</si>
  <si>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</si>
  <si>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</si>
  <si>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</si>
  <si>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</si>
  <si>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</si>
  <si>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</si>
  <si>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</si>
  <si>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</si>
  <si>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</si>
  <si>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</si>
  <si>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</si>
  <si>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</si>
  <si>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</si>
  <si>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</si>
  <si>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</si>
  <si>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</si>
  <si>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</si>
  <si>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</si>
  <si>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</si>
  <si>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</si>
  <si>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</si>
  <si>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</si>
  <si>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</si>
  <si>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</si>
  <si>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</si>
  <si>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</si>
  <si>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</si>
  <si>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</si>
  <si>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</si>
  <si>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</si>
  <si>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</si>
  <si>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</si>
  <si>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</si>
  <si>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</si>
  <si>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</si>
  <si>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</si>
  <si>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</si>
  <si>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</si>
  <si>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</si>
  <si>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</si>
  <si>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</si>
  <si>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</si>
  <si>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</si>
  <si>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</si>
  <si>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</si>
  <si>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</si>
  <si>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</si>
  <si>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</si>
  <si>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</si>
  <si>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</si>
  <si>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</si>
  <si>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</si>
  <si>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</si>
  <si>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</si>
  <si>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</si>
  <si>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</si>
  <si>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</si>
  <si>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</si>
  <si>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</si>
  <si>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</si>
  <si>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</si>
  <si>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</si>
  <si>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</si>
  <si>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</si>
  <si>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</si>
  <si>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</si>
  <si>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</si>
  <si>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</si>
  <si>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</si>
  <si>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</si>
  <si>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</si>
  <si>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</si>
  <si>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</si>
  <si>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</si>
  <si>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</si>
  <si>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</si>
  <si>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</si>
  <si>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</si>
  <si>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</si>
  <si>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</si>
  <si>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</si>
  <si>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</si>
  <si>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</si>
  <si>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</si>
  <si>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</si>
  <si>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</si>
  <si>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</si>
  <si>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</si>
  <si>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</si>
  <si>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</si>
  <si>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</si>
  <si>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</si>
  <si>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</si>
  <si>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</si>
  <si>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</si>
  <si>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</si>
  <si>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</si>
  <si>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</si>
  <si>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</si>
  <si>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</si>
  <si>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</si>
  <si>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</si>
  <si>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</si>
  <si>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</si>
  <si>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</si>
  <si>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</si>
  <si>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</si>
  <si>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</si>
  <si>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</si>
  <si>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</si>
  <si>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</si>
  <si>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</si>
  <si>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</si>
  <si>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</si>
  <si>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</si>
  <si>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</si>
  <si>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</si>
  <si>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</si>
  <si>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</si>
  <si>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</si>
  <si>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</si>
  <si>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</si>
  <si>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</si>
  <si>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</si>
  <si>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</si>
  <si>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</si>
  <si>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</si>
  <si>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</si>
  <si>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</si>
  <si>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</si>
  <si>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</si>
  <si>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</si>
  <si>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</si>
  <si>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</si>
  <si>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</si>
  <si>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</si>
  <si>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</si>
  <si>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</si>
  <si>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</si>
  <si>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</si>
  <si>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</si>
  <si>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</si>
  <si>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</si>
  <si>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</si>
  <si>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</si>
  <si>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</si>
  <si>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</si>
  <si>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</si>
  <si>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</si>
  <si>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</si>
  <si>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</si>
  <si>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</si>
  <si>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</si>
  <si>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</si>
  <si>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</si>
  <si>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</si>
  <si>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</si>
  <si>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</si>
  <si>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</si>
  <si>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</si>
  <si>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</si>
  <si>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</si>
  <si>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</si>
  <si>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</si>
  <si>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</si>
  <si>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</si>
  <si>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</si>
  <si>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</si>
  <si>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</si>
  <si>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</si>
  <si>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</si>
  <si>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</si>
  <si>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</si>
  <si>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</si>
  <si>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</si>
  <si>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</si>
  <si>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</si>
  <si>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</si>
  <si>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</si>
  <si>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</si>
  <si>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</si>
  <si>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</si>
  <si>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</si>
  <si>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</si>
  <si>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</si>
  <si>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</si>
  <si>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</si>
  <si>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</si>
  <si>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</si>
  <si>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</si>
  <si>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</si>
  <si>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</si>
  <si>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</si>
  <si>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</si>
  <si>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</si>
  <si>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</si>
  <si>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</si>
  <si>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</si>
  <si>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</si>
  <si>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</si>
  <si>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</si>
  <si>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</si>
  <si>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</si>
  <si>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</si>
  <si>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</si>
  <si>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</si>
  <si>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</si>
  <si>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</si>
  <si>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</si>
  <si>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</si>
  <si>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</si>
  <si>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</si>
  <si>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</si>
  <si>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</si>
  <si>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</si>
  <si>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</si>
  <si>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</si>
  <si>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</si>
  <si>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</si>
  <si>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</si>
  <si>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</si>
  <si>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</si>
  <si>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</si>
  <si>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</si>
  <si>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</si>
  <si>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</si>
  <si>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</si>
  <si>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</si>
  <si>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</si>
  <si>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</si>
  <si>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</si>
  <si>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</si>
  <si>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</si>
  <si>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</si>
  <si>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</si>
  <si>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</si>
  <si>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</si>
  <si>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</si>
  <si>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</si>
  <si>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</si>
  <si>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</si>
  <si>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</si>
  <si>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</si>
  <si>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</si>
  <si>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</si>
  <si>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</si>
  <si>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</si>
  <si>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</si>
  <si>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</si>
  <si>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</si>
  <si>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</si>
  <si>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</si>
  <si>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</si>
  <si>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</si>
  <si>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</si>
  <si>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</si>
  <si>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</si>
  <si>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</si>
  <si>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</si>
  <si>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</si>
  <si>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</si>
  <si>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</si>
  <si>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</si>
  <si>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</si>
  <si>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</si>
  <si>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</si>
  <si>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</si>
  <si>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</si>
  <si>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</si>
  <si>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</si>
  <si>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</si>
  <si>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</si>
  <si>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</si>
  <si>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</si>
  <si>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</si>
  <si>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</si>
  <si>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</si>
  <si>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</si>
  <si>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</si>
  <si>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</si>
  <si>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</si>
  <si>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</si>
  <si>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</si>
  <si>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</si>
  <si>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</si>
  <si>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</si>
  <si>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</si>
  <si>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</si>
  <si>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</si>
  <si>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</si>
  <si>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</si>
  <si>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</si>
  <si>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</si>
  <si>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</si>
  <si>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</si>
  <si>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</si>
  <si>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</si>
  <si>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</si>
  <si>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</si>
  <si>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</si>
  <si>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</si>
  <si>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</si>
  <si>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</si>
  <si>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</si>
  <si>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</si>
  <si>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</si>
  <si>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</si>
  <si>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</si>
  <si>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</si>
  <si>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</si>
  <si>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</si>
  <si>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</si>
  <si>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</si>
  <si>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</si>
  <si>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</si>
  <si>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</si>
  <si>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</si>
  <si>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</si>
  <si>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</si>
  <si>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</si>
  <si>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</si>
  <si>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</si>
  <si>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</si>
  <si>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</si>
  <si>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</si>
  <si>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</si>
  <si>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</si>
  <si>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</si>
  <si>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</si>
  <si>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</si>
  <si>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</si>
  <si>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</si>
  <si>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</si>
  <si>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</si>
  <si>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</si>
  <si>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</si>
  <si>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</si>
  <si>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</si>
  <si>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</si>
  <si>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</si>
  <si>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</si>
  <si>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</si>
  <si>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</si>
  <si>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</si>
  <si>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</si>
  <si>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</si>
  <si>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</si>
  <si>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</si>
  <si>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</si>
  <si>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</si>
  <si>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</si>
  <si>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</si>
  <si>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</si>
  <si>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</si>
  <si>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</si>
  <si>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</si>
  <si>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</si>
  <si>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</si>
  <si>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</si>
  <si>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</si>
  <si>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</si>
  <si>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</si>
  <si>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</si>
  <si>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</si>
  <si>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</si>
  <si>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</si>
  <si>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</si>
  <si>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</si>
  <si>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</si>
  <si>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</si>
  <si>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</si>
  <si>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</si>
  <si>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</si>
  <si>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</si>
  <si>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</si>
  <si>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</si>
  <si>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</si>
  <si>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</si>
  <si>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</si>
  <si>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</si>
  <si>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</si>
  <si>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</si>
  <si>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</si>
  <si>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</si>
  <si>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</si>
  <si>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</si>
  <si>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</si>
  <si>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</si>
  <si>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</si>
  <si>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</si>
  <si>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</si>
  <si>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</si>
  <si>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</si>
  <si>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</si>
  <si>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</si>
  <si>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</si>
  <si>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</si>
  <si>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</si>
  <si>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</si>
  <si>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</si>
  <si>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</si>
  <si>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</si>
  <si>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</si>
  <si>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</si>
  <si>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</si>
  <si>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</si>
  <si>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</si>
  <si>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</si>
  <si>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</si>
  <si>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</si>
  <si>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</si>
  <si>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</si>
  <si>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</si>
  <si>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</si>
  <si>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</si>
  <si>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</si>
  <si>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</si>
  <si>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</si>
  <si>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</si>
  <si>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</si>
  <si>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</si>
  <si>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</si>
  <si>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</si>
  <si>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</si>
  <si>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</si>
  <si>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</si>
  <si>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</si>
  <si>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</si>
  <si>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</si>
  <si>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</si>
  <si>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</si>
  <si>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</si>
  <si>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</si>
  <si>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</si>
  <si>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</si>
  <si>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</si>
  <si>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</si>
  <si>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</si>
  <si>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</si>
  <si>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</si>
  <si>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</si>
  <si>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</si>
  <si>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</si>
  <si>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</si>
  <si>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</si>
  <si>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</si>
  <si>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</si>
  <si>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</si>
  <si>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</si>
  <si>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</si>
  <si>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</si>
  <si>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</si>
  <si>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</si>
  <si>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</si>
  <si>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</si>
  <si>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</si>
  <si>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</si>
  <si>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</si>
  <si>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</si>
  <si>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</si>
  <si>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</si>
  <si>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</si>
  <si>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</si>
  <si>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</si>
  <si>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</si>
  <si>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</si>
  <si>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</si>
  <si>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</si>
  <si>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</si>
  <si>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</si>
  <si>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</si>
  <si>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</si>
  <si>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</si>
  <si>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</si>
  <si>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</si>
  <si>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</si>
  <si>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</si>
  <si>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</si>
  <si>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</si>
  <si>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</si>
  <si>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</si>
  <si>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</si>
  <si>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</si>
  <si>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</si>
  <si>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</si>
  <si>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</si>
  <si>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</si>
  <si>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</si>
  <si>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</si>
  <si>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</si>
  <si>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</si>
  <si>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</si>
  <si>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</si>
  <si>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</si>
  <si>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</si>
  <si>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</si>
  <si>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</si>
  <si>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</si>
  <si>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</si>
  <si>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</si>
  <si>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</si>
  <si>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</si>
  <si>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</si>
  <si>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</si>
  <si>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</si>
  <si>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</si>
  <si>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</si>
  <si>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</si>
  <si>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</si>
  <si>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</si>
  <si>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</si>
  <si>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</si>
  <si>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</si>
  <si>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</si>
  <si>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</si>
  <si>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</si>
  <si>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</si>
  <si>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</si>
  <si>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</si>
  <si>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</si>
  <si>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</si>
  <si>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</si>
  <si>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</si>
  <si>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</si>
  <si>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</si>
  <si>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</si>
  <si>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</si>
  <si>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</si>
  <si>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</si>
  <si>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</si>
  <si>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</si>
  <si>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</si>
  <si>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</si>
  <si>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</si>
  <si>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</si>
  <si>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</si>
  <si>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</si>
  <si>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</si>
  <si>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</si>
  <si>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</si>
  <si>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</si>
  <si>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</si>
  <si>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</si>
  <si>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</si>
  <si>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</si>
  <si>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</si>
  <si>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</si>
  <si>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</si>
  <si>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</si>
  <si>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</si>
  <si>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</si>
  <si>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</si>
  <si>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</si>
  <si>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</si>
  <si>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</si>
  <si>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</si>
  <si>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</si>
  <si>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</si>
  <si>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</si>
  <si>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</si>
  <si>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</si>
  <si>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</si>
  <si>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</si>
  <si>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</si>
  <si>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</si>
  <si>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</si>
  <si>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</si>
  <si>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</si>
  <si>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</si>
  <si>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</si>
  <si>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</si>
  <si>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</si>
  <si>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</si>
  <si>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</si>
  <si>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</si>
  <si>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</si>
  <si>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</si>
  <si>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</si>
  <si>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</si>
  <si>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</si>
  <si>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</si>
  <si>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</si>
  <si>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</si>
  <si>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</si>
  <si>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</si>
  <si>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</si>
  <si>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</si>
  <si>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</si>
  <si>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</si>
  <si>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</si>
  <si>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</si>
  <si>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</si>
  <si>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</si>
  <si>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</si>
  <si>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</si>
  <si>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</si>
  <si>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</si>
  <si>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</si>
  <si>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</si>
  <si>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</si>
  <si>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</si>
  <si>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</si>
  <si>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</si>
  <si>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</si>
  <si>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</si>
  <si>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</si>
  <si>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</si>
  <si>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</si>
  <si>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</si>
  <si>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</si>
  <si>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</si>
  <si>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</si>
  <si>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</si>
  <si>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</si>
  <si>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</si>
  <si>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</si>
  <si>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</si>
  <si>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</si>
  <si>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</si>
  <si>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</si>
  <si>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</si>
  <si>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</si>
  <si>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</si>
  <si>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</si>
  <si>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</si>
  <si>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</si>
  <si>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</si>
  <si>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</si>
  <si>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</si>
  <si>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</si>
  <si>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</si>
  <si>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</si>
  <si>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</si>
  <si>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</si>
  <si>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</si>
  <si>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</si>
  <si>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</si>
  <si>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</si>
  <si>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</si>
  <si>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</si>
  <si>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</si>
  <si>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</si>
  <si>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</si>
  <si>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</si>
  <si>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</si>
  <si>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</si>
  <si>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</si>
  <si>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</si>
  <si>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</si>
  <si>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</si>
  <si>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</si>
  <si>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</si>
  <si>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</si>
  <si>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</si>
  <si>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</si>
  <si>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</si>
  <si>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</si>
  <si>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</si>
  <si>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</si>
  <si>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</si>
  <si>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</si>
  <si>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</si>
  <si>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</si>
  <si>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</si>
  <si>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</si>
  <si>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</si>
  <si>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</si>
  <si>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</si>
  <si>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</si>
  <si>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</si>
  <si>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</si>
  <si>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</si>
  <si>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</si>
  <si>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</si>
  <si>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</si>
  <si>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</si>
  <si>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</si>
  <si>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</si>
  <si>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</si>
  <si>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</si>
  <si>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</si>
  <si>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</si>
  <si>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</si>
  <si>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</si>
  <si>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</si>
  <si>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</si>
  <si>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</si>
  <si>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</si>
  <si>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</si>
  <si>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</si>
  <si>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</si>
  <si>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</si>
  <si>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</si>
  <si>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</si>
  <si>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</si>
  <si>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</si>
  <si>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</si>
  <si>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</si>
  <si>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</si>
  <si>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</si>
  <si>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</si>
  <si>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</si>
  <si>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</si>
  <si>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</si>
  <si>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</si>
  <si>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</si>
  <si>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</si>
  <si>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</si>
  <si>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</si>
  <si>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</si>
  <si>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</si>
  <si>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</si>
  <si>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</si>
  <si>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</si>
  <si>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</si>
  <si>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</si>
  <si>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</si>
  <si>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</si>
  <si>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</si>
  <si>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</si>
  <si>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</si>
  <si>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</si>
  <si>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</si>
  <si>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</si>
  <si>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</si>
  <si>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</si>
  <si>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</si>
  <si>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</si>
  <si>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</si>
  <si>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</si>
  <si>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</si>
  <si>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</si>
  <si>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</si>
  <si>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</si>
  <si>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</si>
  <si>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</si>
  <si>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</si>
  <si>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</si>
  <si>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</si>
  <si>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</si>
  <si>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</si>
  <si>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</si>
  <si>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</si>
  <si>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</si>
  <si>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</si>
  <si>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</si>
  <si>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</si>
  <si>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</si>
  <si>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</si>
  <si>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</si>
  <si>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</si>
  <si>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</si>
  <si>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</si>
  <si>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</si>
  <si>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</si>
  <si>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</si>
  <si>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</si>
  <si>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</si>
  <si>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</si>
  <si>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</si>
  <si>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</si>
  <si>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</si>
  <si>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</si>
  <si>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</si>
  <si>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</si>
  <si>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</si>
  <si>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</si>
  <si>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</si>
  <si>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</si>
  <si>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</si>
  <si>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</si>
  <si>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</si>
  <si>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</si>
  <si>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</si>
  <si>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</si>
  <si>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</si>
  <si>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</si>
  <si>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</si>
  <si>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</si>
  <si>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</si>
  <si>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</si>
  <si>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</si>
  <si>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</si>
  <si>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</si>
  <si>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</si>
  <si>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</si>
  <si>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</si>
  <si>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</si>
  <si>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</si>
  <si>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</si>
  <si>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</si>
  <si>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</si>
  <si>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</si>
  <si>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</si>
  <si>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</si>
  <si>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</si>
  <si>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</si>
  <si>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</si>
  <si>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</si>
  <si>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</si>
  <si>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</si>
  <si>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</si>
  <si>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</si>
  <si>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</si>
  <si>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</si>
  <si>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</si>
  <si>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</si>
  <si>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</si>
  <si>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</si>
  <si>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</si>
  <si>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</si>
  <si>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</si>
  <si>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</si>
  <si>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</si>
  <si>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</si>
  <si>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</si>
  <si>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</si>
  <si>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</si>
  <si>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</si>
  <si>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</si>
  <si>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</si>
  <si>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</si>
  <si>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</si>
  <si>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</si>
  <si>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</si>
  <si>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</si>
  <si>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</si>
  <si>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</si>
  <si>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</si>
  <si>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</si>
  <si>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</si>
  <si>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</si>
  <si>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</si>
  <si>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</si>
  <si>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</si>
  <si>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</si>
  <si>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</si>
  <si>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</si>
  <si>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</si>
  <si>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</si>
  <si>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</si>
  <si>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</si>
  <si>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</si>
  <si>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</si>
  <si>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</si>
  <si>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</si>
  <si>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</si>
  <si>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</si>
  <si>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</si>
  <si>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</si>
  <si>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</si>
  <si>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</si>
  <si>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</si>
  <si>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</si>
  <si>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</si>
  <si>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</si>
  <si>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</si>
  <si>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</si>
  <si>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</si>
  <si>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</si>
  <si>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</si>
  <si>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</si>
  <si>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</si>
  <si>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</si>
  <si>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</si>
  <si>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</si>
  <si>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</si>
  <si>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</si>
  <si>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</si>
  <si>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</si>
  <si>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</si>
  <si>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</si>
  <si>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</si>
  <si>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</si>
  <si>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</si>
  <si>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</si>
  <si>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</si>
  <si>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</si>
  <si>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</si>
  <si>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</si>
  <si>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</si>
  <si>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</si>
  <si>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</si>
  <si>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</si>
  <si>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</si>
  <si>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</si>
  <si>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</si>
  <si>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</si>
  <si>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</si>
  <si>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</si>
  <si>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</si>
  <si>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</si>
  <si>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</si>
  <si>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</si>
  <si>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</si>
  <si>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</si>
  <si>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</si>
  <si>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</si>
  <si>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</si>
  <si>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</si>
  <si>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</si>
  <si>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</si>
  <si>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</si>
  <si>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</si>
  <si>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</si>
  <si>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</si>
  <si>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</si>
  <si>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</si>
  <si>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</si>
  <si>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</si>
  <si>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</si>
  <si>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</si>
  <si>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</si>
  <si>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</si>
  <si>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</si>
  <si>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</si>
  <si>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</si>
  <si>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</si>
  <si>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</si>
  <si>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</si>
  <si>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</si>
  <si>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</si>
  <si>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</si>
  <si>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</si>
  <si>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</si>
  <si>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</si>
  <si>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</si>
  <si>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</si>
  <si>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</si>
  <si>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</si>
  <si>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</si>
  <si>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</si>
  <si>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</si>
  <si>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</si>
  <si>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</si>
  <si>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</si>
  <si>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</si>
  <si>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</si>
  <si>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</si>
  <si>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</si>
  <si>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</si>
  <si>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</si>
  <si>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</si>
  <si>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</si>
  <si>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</si>
  <si>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</si>
  <si>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</si>
  <si>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</si>
  <si>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</si>
  <si>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</si>
  <si>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</si>
  <si>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</si>
  <si>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</si>
  <si>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</si>
  <si>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</si>
  <si>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</si>
  <si>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</si>
  <si>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</si>
  <si>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</si>
  <si>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</si>
  <si>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</si>
  <si>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</si>
  <si>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</si>
  <si>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</si>
  <si>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</si>
  <si>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</si>
  <si>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</si>
  <si>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</si>
  <si>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</si>
  <si>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</si>
  <si>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</si>
  <si>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</si>
  <si>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</si>
  <si>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</si>
  <si>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</si>
  <si>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</si>
  <si>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</si>
  <si>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</si>
  <si>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</si>
  <si>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</si>
  <si>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</si>
  <si>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</si>
  <si>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</si>
  <si>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</si>
  <si>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</si>
  <si>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</si>
  <si>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</si>
  <si>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</si>
  <si>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</si>
  <si>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</si>
  <si>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</si>
  <si>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</si>
  <si>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</si>
  <si>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</si>
  <si>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</si>
  <si>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</si>
  <si>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</si>
  <si>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</si>
  <si>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</si>
  <si>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</si>
  <si>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</si>
  <si>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</si>
  <si>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</si>
  <si>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</si>
  <si>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</si>
  <si>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</si>
  <si>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</si>
  <si>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</si>
  <si>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</si>
  <si>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</si>
  <si>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</si>
  <si>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</si>
  <si>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</si>
  <si>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</si>
  <si>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</si>
  <si>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</si>
  <si>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</si>
  <si>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</si>
  <si>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</si>
  <si>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</si>
  <si>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</si>
  <si>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</si>
  <si>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</si>
  <si>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</si>
  <si>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</si>
  <si>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</si>
  <si>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</si>
  <si>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</si>
  <si>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</si>
  <si>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</si>
  <si>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</si>
  <si>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</si>
  <si>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</si>
  <si>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</si>
  <si>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</si>
  <si>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</si>
  <si>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</si>
  <si>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</si>
  <si>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</si>
  <si>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</si>
  <si>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</si>
  <si>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</si>
  <si>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</si>
  <si>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</si>
  <si>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</si>
  <si>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</si>
  <si>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</si>
  <si>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</si>
  <si>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</si>
  <si>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</si>
  <si>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</si>
  <si>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</si>
  <si>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</si>
  <si>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</si>
  <si>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</si>
  <si>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</si>
  <si>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</si>
  <si>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</si>
  <si>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</si>
  <si>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</si>
  <si>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</si>
  <si>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</si>
  <si>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</si>
  <si>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</si>
  <si>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</si>
  <si>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</si>
  <si>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</si>
  <si>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</si>
  <si>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</si>
  <si>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</si>
  <si>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</si>
  <si>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</si>
  <si>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</si>
  <si>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</si>
  <si>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</si>
  <si>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</si>
  <si>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</si>
  <si>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</si>
  <si>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</si>
  <si>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</si>
  <si>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</si>
  <si>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</si>
  <si>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</si>
  <si>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</si>
  <si>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</si>
  <si>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</si>
  <si>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</si>
  <si>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</si>
  <si>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</si>
  <si>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</si>
  <si>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</si>
  <si>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</si>
  <si>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</si>
  <si>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</si>
  <si>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</si>
  <si>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</si>
  <si>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</si>
  <si>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</si>
  <si>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</si>
  <si>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</si>
  <si>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</si>
  <si>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</si>
  <si>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</si>
  <si>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</si>
  <si>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</si>
  <si>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</si>
  <si>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</si>
  <si>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</si>
  <si>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</si>
  <si>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</si>
  <si>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</si>
  <si>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</si>
  <si>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</si>
  <si>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</si>
  <si>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</si>
  <si>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</si>
  <si>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</si>
  <si>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</si>
  <si>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</si>
  <si>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</si>
  <si>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</si>
  <si>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</si>
  <si>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</si>
  <si>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</si>
  <si>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</si>
  <si>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</si>
  <si>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</si>
  <si>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</si>
  <si>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</si>
  <si>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</si>
  <si>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</si>
  <si>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</si>
  <si>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</si>
  <si>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</si>
  <si>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</si>
  <si>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</si>
  <si>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</si>
  <si>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</si>
  <si>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</si>
  <si>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</si>
  <si>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</si>
  <si>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</si>
  <si>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</si>
  <si>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</si>
  <si>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</si>
  <si>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</si>
  <si>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</si>
  <si>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</si>
  <si>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</si>
  <si>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</si>
  <si>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</si>
  <si>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</si>
  <si>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</si>
  <si>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</si>
  <si>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</si>
  <si>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</si>
  <si>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</si>
  <si>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</si>
  <si>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</si>
  <si>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</si>
  <si>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</si>
  <si>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</si>
  <si>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</si>
  <si>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</si>
  <si>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</si>
  <si>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</si>
  <si>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</si>
  <si>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</si>
  <si>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</si>
  <si>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</si>
  <si>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</si>
  <si>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</si>
  <si>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</si>
  <si>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</si>
  <si>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</si>
  <si>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</si>
  <si>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</si>
  <si>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</si>
  <si>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</si>
  <si>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</si>
  <si>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</si>
  <si>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</si>
  <si>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</si>
  <si>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</si>
  <si>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</si>
  <si>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</si>
  <si>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</si>
  <si>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</si>
  <si>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</si>
  <si>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</si>
  <si>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</si>
  <si>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</si>
  <si>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</si>
  <si>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</si>
  <si>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</si>
  <si>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</si>
  <si>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</si>
  <si>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</si>
  <si>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</si>
  <si>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</si>
  <si>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</si>
  <si>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</si>
  <si>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</si>
  <si>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</si>
  <si>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</si>
  <si>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</si>
  <si>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</si>
  <si>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</si>
  <si>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</si>
  <si>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</si>
  <si>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</si>
  <si>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</si>
  <si>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</si>
  <si>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</si>
  <si>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</si>
  <si>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</si>
  <si>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</si>
  <si>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</si>
  <si>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</si>
  <si>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</si>
  <si>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</si>
  <si>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</si>
  <si>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</si>
  <si>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</si>
  <si>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</si>
  <si>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</si>
  <si>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</si>
  <si>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</si>
  <si>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</si>
  <si>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</si>
  <si>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</si>
  <si>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</si>
  <si>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</si>
  <si>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</si>
  <si>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</si>
  <si>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</si>
  <si>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</si>
  <si>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</si>
  <si>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</si>
  <si>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</si>
  <si>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</si>
  <si>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</si>
  <si>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</si>
  <si>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</si>
  <si>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</si>
  <si>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</si>
  <si>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</si>
  <si>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</si>
  <si>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</si>
  <si>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</si>
  <si>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</si>
  <si>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</si>
  <si>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</si>
  <si>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</si>
  <si>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</si>
  <si>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</si>
  <si>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</si>
  <si>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</si>
  <si>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</si>
  <si>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</si>
  <si>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</si>
  <si>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</si>
  <si>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</si>
  <si>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</si>
  <si>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</si>
  <si>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</si>
  <si>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</si>
  <si>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</si>
  <si>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</si>
  <si>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</si>
  <si>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</si>
  <si>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</si>
  <si>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</si>
  <si>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</si>
  <si>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</si>
  <si>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</si>
  <si>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</si>
  <si>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</si>
  <si>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</si>
  <si>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</si>
  <si>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</si>
  <si>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</si>
  <si>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</si>
  <si>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</si>
  <si>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</si>
  <si>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</si>
  <si>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</si>
  <si>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</si>
  <si>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</si>
  <si>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</si>
  <si>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</si>
  <si>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</si>
  <si>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</si>
  <si>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</si>
  <si>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</si>
  <si>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</si>
  <si>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</si>
  <si>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</si>
  <si>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</si>
  <si>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</si>
  <si>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</si>
  <si>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</si>
  <si>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</si>
  <si>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</si>
  <si>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</si>
  <si>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</si>
  <si>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</si>
  <si>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</si>
  <si>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</si>
  <si>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</si>
  <si>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</si>
  <si>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</si>
  <si>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</si>
  <si>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</si>
  <si>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</si>
  <si>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</si>
  <si>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</si>
  <si>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</si>
  <si>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</si>
  <si>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</si>
  <si>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</si>
  <si>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</si>
  <si>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</si>
  <si>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</si>
  <si>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</si>
  <si>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</si>
  <si>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</si>
  <si>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</si>
  <si>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</si>
  <si>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</si>
  <si>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</si>
  <si>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</si>
  <si>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</si>
  <si>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</si>
  <si>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</si>
  <si>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</si>
  <si>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</si>
  <si>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</si>
  <si>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</si>
  <si>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</si>
  <si>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</si>
  <si>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</si>
  <si>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</si>
  <si>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</si>
  <si>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</si>
  <si>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</si>
  <si>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</si>
  <si>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</si>
  <si>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</si>
  <si>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</si>
  <si>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</si>
  <si>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</si>
  <si>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</si>
  <si>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</si>
  <si>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</si>
  <si>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</si>
  <si>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</si>
  <si>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</si>
  <si>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</si>
  <si>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</si>
  <si>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</si>
  <si>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</si>
  <si>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</si>
  <si>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</si>
  <si>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</si>
  <si>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</si>
  <si>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</si>
  <si>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</si>
  <si>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</si>
  <si>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</si>
  <si>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</si>
  <si>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</si>
  <si>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</si>
  <si>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</si>
  <si>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</si>
  <si>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</si>
  <si>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</si>
  <si>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</si>
  <si>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</si>
  <si>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</si>
  <si>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</si>
  <si>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</si>
  <si>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</si>
  <si>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</si>
  <si>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</si>
  <si>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</si>
  <si>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</si>
  <si>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</si>
  <si>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</si>
  <si>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</si>
  <si>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</si>
  <si>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</si>
  <si>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</si>
  <si>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</si>
  <si>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</si>
  <si>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</si>
  <si>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ŽAKANJE</t>
  </si>
  <si>
    <t>ŽAKANJE 58</t>
  </si>
  <si>
    <t>SOFIJA PERLA</t>
  </si>
  <si>
    <t>047/757-585</t>
  </si>
  <si>
    <t>047/600-827</t>
  </si>
  <si>
    <t>sofija.perla@skole.hr</t>
  </si>
  <si>
    <t>os-zakanje.skole.hr</t>
  </si>
  <si>
    <t>JASMINA KATUNIĆ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</si>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</sst>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6821605</v>
      </c>
      <c r="D2" s="63">
        <f>PRRAS!E12</f>
        <v>7027539</v>
      </c>
      <c r="E2" s="63"/>
      <c r="F2" s="63"/>
      <c r="G2" s="64">
        <f t="shared" ref="G2:G65" si="0">(B2/1000)*(C2*1+D2*2)</f>
        <v>20876.683000000001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16150</v>
      </c>
      <c r="L10" s="50">
        <f>INT(VALUE(RefStr!B6))</f>
        <v>16150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00575224</v>
      </c>
      <c r="L11" s="50">
        <f>INT(VALUE(RefStr!B8))</f>
        <v>575224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ŽAKANJE</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47276</v>
      </c>
      <c r="L13" s="50">
        <f>INT(VALUE(RefStr!B12))</f>
        <v>47276</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ŽAKANJE</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ŽAKANJE 58</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530</v>
      </c>
      <c r="L19" s="50">
        <f>INT(VALUE(RefStr!B22))</f>
        <v>530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04</v>
      </c>
      <c r="L20" s="50">
        <f>IF(ISERROR(RefStr!H2),0,INT(VALUE(RefStr!H2)))</f>
        <v>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88436426142</v>
      </c>
      <c r="L21" s="50">
        <f>INT(VALUE(RefStr!K14))</f>
        <v>88436426142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SOFIJA PERLA</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047/757-585</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047/600-827</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sofija.perla@skole.hr</v>
      </c>
      <c r="L25" s="50">
        <f>LEN(RefStr!H29)</f>
        <v>21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os-zakanje.skole.hr</v>
      </c>
      <c r="L26" s="50">
        <f>LEN(RefStr!H31)</f>
        <v>19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JASMINA KATUNIĆ</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150.847.966,84</v>
      </c>
      <c r="L28" s="50">
        <f>SUM(G2:G1561)</f>
        <v>150847966.84100002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83514483.594000041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57067447.656000003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9687194.0700000003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578841.52099999995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4679513</v>
      </c>
      <c r="D46" s="58">
        <f>PRRAS!E56</f>
        <v>4943948</v>
      </c>
      <c r="E46" s="58">
        <v>0</v>
      </c>
      <c r="F46" s="58">
        <v>0</v>
      </c>
      <c r="G46" s="59">
        <f t="shared" si="0"/>
        <v>655533.40500000003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14809</v>
      </c>
      <c r="D58" s="58">
        <f>PRRAS!E68</f>
        <v>21100</v>
      </c>
      <c r="E58" s="58">
        <v>0</v>
      </c>
      <c r="F58" s="58">
        <v>0</v>
      </c>
      <c r="G58" s="59">
        <f t="shared" si="0"/>
        <v>3249.5129999999999</v>
      </c>
      <c r="H58" s="59">
        <f t="shared" si="1"/>
        <v>0</v>
      </c>
      <c r="I58" s="60">
        <v>0</v>
      </c>
    </row>
    <row r="59" spans="1:9" x14ac:dyDescent="0.2">
      <c r="A59" s="57">
        <v>151</v>
      </c>
      <c r="B59" s="58">
        <f>PRRAS!C69</f>
        <v>58</v>
      </c>
      <c r="C59" s="58">
        <f>PRRAS!D69</f>
        <v>14809</v>
      </c>
      <c r="D59" s="58">
        <f>PRRAS!E69</f>
        <v>21100</v>
      </c>
      <c r="E59" s="58">
        <v>0</v>
      </c>
      <c r="F59" s="58">
        <v>0</v>
      </c>
      <c r="G59" s="59">
        <f t="shared" si="0"/>
        <v>3306.5220000000004</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4664704</v>
      </c>
      <c r="D64" s="58">
        <f>PRRAS!E74</f>
        <v>4830822</v>
      </c>
      <c r="E64" s="58">
        <v>0</v>
      </c>
      <c r="F64" s="58">
        <v>0</v>
      </c>
      <c r="G64" s="59">
        <f t="shared" si="0"/>
        <v>902559.924</v>
      </c>
      <c r="H64" s="59">
        <f t="shared" si="1"/>
        <v>0</v>
      </c>
      <c r="I64" s="60">
        <v>0</v>
      </c>
    </row>
    <row r="65" spans="1:9" x14ac:dyDescent="0.2">
      <c r="A65" s="57">
        <v>151</v>
      </c>
      <c r="B65" s="58">
        <f>PRRAS!C75</f>
        <v>64</v>
      </c>
      <c r="C65" s="58">
        <f>PRRAS!D75</f>
        <v>4655911</v>
      </c>
      <c r="D65" s="58">
        <f>PRRAS!E75</f>
        <v>4726482</v>
      </c>
      <c r="E65" s="58">
        <v>0</v>
      </c>
      <c r="F65" s="58">
        <v>0</v>
      </c>
      <c r="G65" s="59">
        <f t="shared" si="0"/>
        <v>902968</v>
      </c>
      <c r="H65" s="59">
        <f t="shared" si="1"/>
        <v>0</v>
      </c>
      <c r="I65" s="60">
        <v>0</v>
      </c>
    </row>
    <row r="66" spans="1:9" x14ac:dyDescent="0.2">
      <c r="A66" s="57">
        <v>151</v>
      </c>
      <c r="B66" s="58">
        <f>PRRAS!C76</f>
        <v>65</v>
      </c>
      <c r="C66" s="58">
        <f>PRRAS!D76</f>
        <v>8793</v>
      </c>
      <c r="D66" s="58">
        <f>PRRAS!E76</f>
        <v>104340</v>
      </c>
      <c r="E66" s="58">
        <v>0</v>
      </c>
      <c r="F66" s="58">
        <v>0</v>
      </c>
      <c r="G66" s="59">
        <f t="shared" ref="G66:G129" si="2">(B66/1000)*(C66*1+D66*2)</f>
        <v>14135.745000000001</v>
      </c>
      <c r="H66" s="59">
        <f t="shared" ref="H66:H129" si="3">ABS(C66-ROUND(C66,0))+ABS(D66-ROUND(D66,0))</f>
        <v>0</v>
      </c>
      <c r="I66" s="60">
        <v>0</v>
      </c>
    </row>
    <row r="67" spans="1:9" x14ac:dyDescent="0.2">
      <c r="A67" s="57">
        <v>151</v>
      </c>
      <c r="B67" s="58">
        <f>PRRAS!C77</f>
        <v>66</v>
      </c>
      <c r="C67" s="58">
        <f>PRRAS!D77</f>
        <v>0</v>
      </c>
      <c r="D67" s="58">
        <f>PRRAS!E77</f>
        <v>92026</v>
      </c>
      <c r="E67" s="58">
        <v>0</v>
      </c>
      <c r="F67" s="58">
        <v>0</v>
      </c>
      <c r="G67" s="59">
        <f t="shared" si="2"/>
        <v>12147.432000000001</v>
      </c>
      <c r="H67" s="59">
        <f t="shared" si="3"/>
        <v>0</v>
      </c>
      <c r="I67" s="60">
        <v>0</v>
      </c>
    </row>
    <row r="68" spans="1:9" x14ac:dyDescent="0.2">
      <c r="A68" s="57">
        <v>151</v>
      </c>
      <c r="B68" s="58">
        <f>PRRAS!C78</f>
        <v>67</v>
      </c>
      <c r="C68" s="58">
        <f>PRRAS!D78</f>
        <v>0</v>
      </c>
      <c r="D68" s="58">
        <f>PRRAS!E78</f>
        <v>92026</v>
      </c>
      <c r="E68" s="58">
        <v>0</v>
      </c>
      <c r="F68" s="58">
        <v>0</v>
      </c>
      <c r="G68" s="59">
        <f t="shared" si="2"/>
        <v>12331.484</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2084</v>
      </c>
      <c r="D75" s="58">
        <f>PRRAS!E85</f>
        <v>2084</v>
      </c>
      <c r="E75" s="58">
        <v>0</v>
      </c>
      <c r="F75" s="58">
        <v>0</v>
      </c>
      <c r="G75" s="59">
        <f t="shared" si="2"/>
        <v>462.64799999999997</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2084</v>
      </c>
      <c r="D84" s="58">
        <f>PRRAS!E94</f>
        <v>2084</v>
      </c>
      <c r="E84" s="58">
        <v>0</v>
      </c>
      <c r="F84" s="58">
        <v>0</v>
      </c>
      <c r="G84" s="59">
        <f t="shared" si="2"/>
        <v>518.91600000000005</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2084</v>
      </c>
      <c r="D87" s="58">
        <f>PRRAS!E97</f>
        <v>2084</v>
      </c>
      <c r="E87" s="58">
        <v>0</v>
      </c>
      <c r="F87" s="58">
        <v>0</v>
      </c>
      <c r="G87" s="59">
        <f t="shared" si="2"/>
        <v>537.67199999999991</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222371</v>
      </c>
      <c r="D106" s="58">
        <f>PRRAS!E116</f>
        <v>239996</v>
      </c>
      <c r="E106" s="58">
        <v>0</v>
      </c>
      <c r="F106" s="58">
        <v>0</v>
      </c>
      <c r="G106" s="59">
        <f t="shared" si="2"/>
        <v>73748.114999999991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222371</v>
      </c>
      <c r="D112" s="58">
        <f>PRRAS!E122</f>
        <v>239996</v>
      </c>
      <c r="E112" s="58">
        <v>0</v>
      </c>
      <c r="F112" s="58">
        <v>0</v>
      </c>
      <c r="G112" s="59">
        <f t="shared" si="2"/>
        <v>77962.293000000005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222371</v>
      </c>
      <c r="D117" s="58">
        <f>PRRAS!E127</f>
        <v>239996</v>
      </c>
      <c r="E117" s="58">
        <v>0</v>
      </c>
      <c r="F117" s="58">
        <v>0</v>
      </c>
      <c r="G117" s="59">
        <f t="shared" si="2"/>
        <v>81474.108000000007</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43355</v>
      </c>
      <c r="D124" s="58">
        <f>PRRAS!E134</f>
        <v>72205</v>
      </c>
      <c r="E124" s="58">
        <v>0</v>
      </c>
      <c r="F124" s="58">
        <v>0</v>
      </c>
      <c r="G124" s="59">
        <f t="shared" si="2"/>
        <v>23095.095000000001</v>
      </c>
      <c r="H124" s="59">
        <f t="shared" si="3"/>
        <v>0</v>
      </c>
      <c r="I124" s="60">
        <v>0</v>
      </c>
    </row>
    <row r="125" spans="1:9" x14ac:dyDescent="0.2">
      <c r="A125" s="57">
        <v>151</v>
      </c>
      <c r="B125" s="58">
        <f>PRRAS!C135</f>
        <v>124</v>
      </c>
      <c r="C125" s="58">
        <f>PRRAS!D135</f>
        <v>29630</v>
      </c>
      <c r="D125" s="58">
        <f>PRRAS!E135</f>
        <v>64880</v>
      </c>
      <c r="E125" s="58">
        <v>0</v>
      </c>
      <c r="F125" s="58">
        <v>0</v>
      </c>
      <c r="G125" s="59">
        <f t="shared" si="2"/>
        <v>19764.36</v>
      </c>
      <c r="H125" s="59">
        <f t="shared" si="3"/>
        <v>0</v>
      </c>
      <c r="I125" s="60">
        <v>0</v>
      </c>
    </row>
    <row r="126" spans="1:9" x14ac:dyDescent="0.2">
      <c r="A126" s="57">
        <v>151</v>
      </c>
      <c r="B126" s="58">
        <f>PRRAS!C136</f>
        <v>125</v>
      </c>
      <c r="C126" s="58">
        <f>PRRAS!D136</f>
        <v>0</v>
      </c>
      <c r="D126" s="58">
        <f>PRRAS!E136</f>
        <v>340</v>
      </c>
      <c r="E126" s="58">
        <v>0</v>
      </c>
      <c r="F126" s="58">
        <v>0</v>
      </c>
      <c r="G126" s="59">
        <f t="shared" si="2"/>
        <v>85</v>
      </c>
      <c r="H126" s="59">
        <f t="shared" si="3"/>
        <v>0</v>
      </c>
      <c r="I126" s="60">
        <v>0</v>
      </c>
    </row>
    <row r="127" spans="1:9" x14ac:dyDescent="0.2">
      <c r="A127" s="57">
        <v>151</v>
      </c>
      <c r="B127" s="58">
        <f>PRRAS!C137</f>
        <v>126</v>
      </c>
      <c r="C127" s="58">
        <f>PRRAS!D137</f>
        <v>29630</v>
      </c>
      <c r="D127" s="58">
        <f>PRRAS!E137</f>
        <v>64540</v>
      </c>
      <c r="E127" s="58">
        <v>0</v>
      </c>
      <c r="F127" s="58">
        <v>0</v>
      </c>
      <c r="G127" s="59">
        <f t="shared" si="2"/>
        <v>19997.46</v>
      </c>
      <c r="H127" s="59">
        <f t="shared" si="3"/>
        <v>0</v>
      </c>
      <c r="I127" s="60">
        <v>0</v>
      </c>
    </row>
    <row r="128" spans="1:9" x14ac:dyDescent="0.2">
      <c r="A128" s="57">
        <v>151</v>
      </c>
      <c r="B128" s="58">
        <f>PRRAS!C138</f>
        <v>127</v>
      </c>
      <c r="C128" s="58">
        <f>PRRAS!D138</f>
        <v>13725</v>
      </c>
      <c r="D128" s="58">
        <f>PRRAS!E138</f>
        <v>7325</v>
      </c>
      <c r="E128" s="58">
        <v>0</v>
      </c>
      <c r="F128" s="58">
        <v>0</v>
      </c>
      <c r="G128" s="59">
        <f t="shared" si="2"/>
        <v>3603.625</v>
      </c>
      <c r="H128" s="59">
        <f t="shared" si="3"/>
        <v>0</v>
      </c>
      <c r="I128" s="60">
        <v>0</v>
      </c>
    </row>
    <row r="129" spans="1:9" x14ac:dyDescent="0.2">
      <c r="A129" s="57">
        <v>151</v>
      </c>
      <c r="B129" s="58">
        <f>PRRAS!C139</f>
        <v>128</v>
      </c>
      <c r="C129" s="58">
        <f>PRRAS!D139</f>
        <v>13725</v>
      </c>
      <c r="D129" s="58">
        <f>PRRAS!E139</f>
        <v>4125</v>
      </c>
      <c r="E129" s="58">
        <v>0</v>
      </c>
      <c r="F129" s="58">
        <v>0</v>
      </c>
      <c r="G129" s="59">
        <f t="shared" si="2"/>
        <v>2812.8</v>
      </c>
      <c r="H129" s="59">
        <f t="shared" si="3"/>
        <v>0</v>
      </c>
      <c r="I129" s="60">
        <v>0</v>
      </c>
    </row>
    <row r="130" spans="1:9" x14ac:dyDescent="0.2">
      <c r="A130" s="57">
        <v>151</v>
      </c>
      <c r="B130" s="58">
        <f>PRRAS!C140</f>
        <v>129</v>
      </c>
      <c r="C130" s="58">
        <f>PRRAS!D140</f>
        <v>0</v>
      </c>
      <c r="D130" s="58">
        <f>PRRAS!E140</f>
        <v>3200</v>
      </c>
      <c r="E130" s="58">
        <v>0</v>
      </c>
      <c r="F130" s="58">
        <v>0</v>
      </c>
      <c r="G130" s="59">
        <f t="shared" ref="G130:G193" si="4">(B130/1000)*(C130*1+D130*2)</f>
        <v>825.6</v>
      </c>
      <c r="H130" s="59">
        <f t="shared" ref="H130:H193" si="5">ABS(C130-ROUND(C130,0))+ABS(D130-ROUND(D130,0))</f>
        <v>0</v>
      </c>
      <c r="I130" s="60">
        <v>0</v>
      </c>
    </row>
    <row r="131" spans="1:9" x14ac:dyDescent="0.2">
      <c r="A131" s="57">
        <v>151</v>
      </c>
      <c r="B131" s="58">
        <f>PRRAS!C141</f>
        <v>130</v>
      </c>
      <c r="C131" s="58">
        <f>PRRAS!D141</f>
        <v>1874282</v>
      </c>
      <c r="D131" s="58">
        <f>PRRAS!E141</f>
        <v>1769306</v>
      </c>
      <c r="E131" s="58">
        <v>0</v>
      </c>
      <c r="F131" s="58">
        <v>0</v>
      </c>
      <c r="G131" s="59">
        <f t="shared" si="4"/>
        <v>703676.22</v>
      </c>
      <c r="H131" s="59">
        <f t="shared" si="5"/>
        <v>0</v>
      </c>
      <c r="I131" s="60">
        <v>0</v>
      </c>
    </row>
    <row r="132" spans="1:9" x14ac:dyDescent="0.2">
      <c r="A132" s="57">
        <v>151</v>
      </c>
      <c r="B132" s="58">
        <f>PRRAS!C142</f>
        <v>131</v>
      </c>
      <c r="C132" s="58">
        <f>PRRAS!D142</f>
        <v>1874282</v>
      </c>
      <c r="D132" s="58">
        <f>PRRAS!E142</f>
        <v>1769306</v>
      </c>
      <c r="E132" s="58">
        <v>0</v>
      </c>
      <c r="F132" s="58">
        <v>0</v>
      </c>
      <c r="G132" s="59">
        <f t="shared" si="4"/>
        <v>709089.11400000006</v>
      </c>
      <c r="H132" s="59">
        <f t="shared" si="5"/>
        <v>0</v>
      </c>
      <c r="I132" s="60">
        <v>0</v>
      </c>
    </row>
    <row r="133" spans="1:9" x14ac:dyDescent="0.2">
      <c r="A133" s="57">
        <v>151</v>
      </c>
      <c r="B133" s="58">
        <f>PRRAS!C143</f>
        <v>132</v>
      </c>
      <c r="C133" s="58">
        <f>PRRAS!D143</f>
        <v>1758479</v>
      </c>
      <c r="D133" s="58">
        <f>PRRAS!E143</f>
        <v>1394306</v>
      </c>
      <c r="E133" s="58">
        <v>0</v>
      </c>
      <c r="F133" s="58">
        <v>0</v>
      </c>
      <c r="G133" s="59">
        <f t="shared" si="4"/>
        <v>600216.01199999999</v>
      </c>
      <c r="H133" s="59">
        <f t="shared" si="5"/>
        <v>0</v>
      </c>
      <c r="I133" s="60">
        <v>0</v>
      </c>
    </row>
    <row r="134" spans="1:9" x14ac:dyDescent="0.2">
      <c r="A134" s="57">
        <v>151</v>
      </c>
      <c r="B134" s="58">
        <f>PRRAS!C144</f>
        <v>133</v>
      </c>
      <c r="C134" s="58">
        <f>PRRAS!D144</f>
        <v>115803</v>
      </c>
      <c r="D134" s="58">
        <f>PRRAS!E144</f>
        <v>375000</v>
      </c>
      <c r="E134" s="58">
        <v>0</v>
      </c>
      <c r="F134" s="58">
        <v>0</v>
      </c>
      <c r="G134" s="59">
        <f t="shared" si="4"/>
        <v>115151.799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6687473</v>
      </c>
      <c r="D149" s="58">
        <f>PRRAS!E159</f>
        <v>6314933</v>
      </c>
      <c r="E149" s="58">
        <v>0</v>
      </c>
      <c r="F149" s="58">
        <v>0</v>
      </c>
      <c r="G149" s="59">
        <f t="shared" si="4"/>
        <v>2858966.1719999998</v>
      </c>
      <c r="H149" s="59">
        <f t="shared" si="5"/>
        <v>0</v>
      </c>
      <c r="I149" s="60">
        <v>0</v>
      </c>
    </row>
    <row r="150" spans="1:9" x14ac:dyDescent="0.2">
      <c r="A150" s="57">
        <v>151</v>
      </c>
      <c r="B150" s="58">
        <f>PRRAS!C160</f>
        <v>149</v>
      </c>
      <c r="C150" s="58">
        <f>PRRAS!D160</f>
        <v>4550289</v>
      </c>
      <c r="D150" s="58">
        <f>PRRAS!E160</f>
        <v>4610717</v>
      </c>
      <c r="E150" s="58">
        <v>0</v>
      </c>
      <c r="F150" s="58">
        <v>0</v>
      </c>
      <c r="G150" s="59">
        <f t="shared" si="4"/>
        <v>2051986.727</v>
      </c>
      <c r="H150" s="59">
        <f t="shared" si="5"/>
        <v>0</v>
      </c>
      <c r="I150" s="60">
        <v>0</v>
      </c>
    </row>
    <row r="151" spans="1:9" x14ac:dyDescent="0.2">
      <c r="A151" s="57">
        <v>151</v>
      </c>
      <c r="B151" s="58">
        <f>PRRAS!C161</f>
        <v>150</v>
      </c>
      <c r="C151" s="58">
        <f>PRRAS!D161</f>
        <v>3738994</v>
      </c>
      <c r="D151" s="58">
        <f>PRRAS!E161</f>
        <v>3788610</v>
      </c>
      <c r="E151" s="58">
        <v>0</v>
      </c>
      <c r="F151" s="58">
        <v>0</v>
      </c>
      <c r="G151" s="59">
        <f t="shared" si="4"/>
        <v>1697432.0999999999</v>
      </c>
      <c r="H151" s="59">
        <f t="shared" si="5"/>
        <v>0</v>
      </c>
      <c r="I151" s="60">
        <v>0</v>
      </c>
    </row>
    <row r="152" spans="1:9" x14ac:dyDescent="0.2">
      <c r="A152" s="57">
        <v>151</v>
      </c>
      <c r="B152" s="58">
        <f>PRRAS!C162</f>
        <v>151</v>
      </c>
      <c r="C152" s="58">
        <f>PRRAS!D162</f>
        <v>3738994</v>
      </c>
      <c r="D152" s="58">
        <f>PRRAS!E162</f>
        <v>3788610</v>
      </c>
      <c r="E152" s="58">
        <v>0</v>
      </c>
      <c r="F152" s="58">
        <v>0</v>
      </c>
      <c r="G152" s="59">
        <f t="shared" si="4"/>
        <v>1708748.314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195535</v>
      </c>
      <c r="D156" s="58">
        <f>PRRAS!E166</f>
        <v>192817</v>
      </c>
      <c r="E156" s="58">
        <v>0</v>
      </c>
      <c r="F156" s="58">
        <v>0</v>
      </c>
      <c r="G156" s="59">
        <f t="shared" si="4"/>
        <v>90081.194999999992</v>
      </c>
      <c r="H156" s="59">
        <f t="shared" si="5"/>
        <v>0</v>
      </c>
      <c r="I156" s="60">
        <v>0</v>
      </c>
    </row>
    <row r="157" spans="1:9" x14ac:dyDescent="0.2">
      <c r="A157" s="57">
        <v>151</v>
      </c>
      <c r="B157" s="58">
        <f>PRRAS!C167</f>
        <v>156</v>
      </c>
      <c r="C157" s="58">
        <f>PRRAS!D167</f>
        <v>615760</v>
      </c>
      <c r="D157" s="58">
        <f>PRRAS!E167</f>
        <v>629290</v>
      </c>
      <c r="E157" s="58">
        <v>0</v>
      </c>
      <c r="F157" s="58">
        <v>0</v>
      </c>
      <c r="G157" s="59">
        <f t="shared" si="4"/>
        <v>292397.03999999998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554906</v>
      </c>
      <c r="D159" s="58">
        <f>PRRAS!E169</f>
        <v>567092</v>
      </c>
      <c r="E159" s="58">
        <v>0</v>
      </c>
      <c r="F159" s="58">
        <v>0</v>
      </c>
      <c r="G159" s="59">
        <f t="shared" si="4"/>
        <v>266876.22000000003</v>
      </c>
      <c r="H159" s="59">
        <f t="shared" si="5"/>
        <v>0</v>
      </c>
      <c r="I159" s="60">
        <v>0</v>
      </c>
    </row>
    <row r="160" spans="1:9" x14ac:dyDescent="0.2">
      <c r="A160" s="57">
        <v>151</v>
      </c>
      <c r="B160" s="58">
        <f>PRRAS!C170</f>
        <v>159</v>
      </c>
      <c r="C160" s="58">
        <f>PRRAS!D170</f>
        <v>60854</v>
      </c>
      <c r="D160" s="58">
        <f>PRRAS!E170</f>
        <v>62198</v>
      </c>
      <c r="E160" s="58">
        <v>0</v>
      </c>
      <c r="F160" s="58">
        <v>0</v>
      </c>
      <c r="G160" s="59">
        <f t="shared" si="4"/>
        <v>29454.75</v>
      </c>
      <c r="H160" s="59">
        <f t="shared" si="5"/>
        <v>0</v>
      </c>
      <c r="I160" s="60">
        <v>0</v>
      </c>
    </row>
    <row r="161" spans="1:9" x14ac:dyDescent="0.2">
      <c r="A161" s="57">
        <v>151</v>
      </c>
      <c r="B161" s="58">
        <f>PRRAS!C171</f>
        <v>160</v>
      </c>
      <c r="C161" s="58">
        <f>PRRAS!D171</f>
        <v>2135384</v>
      </c>
      <c r="D161" s="58">
        <f>PRRAS!E171</f>
        <v>1701970</v>
      </c>
      <c r="E161" s="58">
        <v>0</v>
      </c>
      <c r="F161" s="58">
        <v>0</v>
      </c>
      <c r="G161" s="59">
        <f t="shared" si="4"/>
        <v>886291.84</v>
      </c>
      <c r="H161" s="59">
        <f t="shared" si="5"/>
        <v>0</v>
      </c>
      <c r="I161" s="60">
        <v>0</v>
      </c>
    </row>
    <row r="162" spans="1:9" x14ac:dyDescent="0.2">
      <c r="A162" s="57">
        <v>151</v>
      </c>
      <c r="B162" s="58">
        <f>PRRAS!C172</f>
        <v>161</v>
      </c>
      <c r="C162" s="58">
        <f>PRRAS!D172</f>
        <v>251212</v>
      </c>
      <c r="D162" s="58">
        <f>PRRAS!E172</f>
        <v>284742</v>
      </c>
      <c r="E162" s="58">
        <v>0</v>
      </c>
      <c r="F162" s="58">
        <v>0</v>
      </c>
      <c r="G162" s="59">
        <f t="shared" si="4"/>
        <v>132132.05600000001</v>
      </c>
      <c r="H162" s="59">
        <f t="shared" si="5"/>
        <v>0</v>
      </c>
      <c r="I162" s="60">
        <v>0</v>
      </c>
    </row>
    <row r="163" spans="1:9" x14ac:dyDescent="0.2">
      <c r="A163" s="57">
        <v>151</v>
      </c>
      <c r="B163" s="58">
        <f>PRRAS!C173</f>
        <v>162</v>
      </c>
      <c r="C163" s="58">
        <f>PRRAS!D173</f>
        <v>17793</v>
      </c>
      <c r="D163" s="58">
        <f>PRRAS!E173</f>
        <v>21689</v>
      </c>
      <c r="E163" s="58">
        <v>0</v>
      </c>
      <c r="F163" s="58">
        <v>0</v>
      </c>
      <c r="G163" s="59">
        <f t="shared" si="4"/>
        <v>9909.7020000000011</v>
      </c>
      <c r="H163" s="59">
        <f t="shared" si="5"/>
        <v>0</v>
      </c>
      <c r="I163" s="60">
        <v>0</v>
      </c>
    </row>
    <row r="164" spans="1:9" x14ac:dyDescent="0.2">
      <c r="A164" s="57">
        <v>151</v>
      </c>
      <c r="B164" s="58">
        <f>PRRAS!C174</f>
        <v>163</v>
      </c>
      <c r="C164" s="58">
        <f>PRRAS!D174</f>
        <v>225567</v>
      </c>
      <c r="D164" s="58">
        <f>PRRAS!E174</f>
        <v>254600</v>
      </c>
      <c r="E164" s="58">
        <v>0</v>
      </c>
      <c r="F164" s="58">
        <v>0</v>
      </c>
      <c r="G164" s="59">
        <f t="shared" si="4"/>
        <v>119767.02100000001</v>
      </c>
      <c r="H164" s="59">
        <f t="shared" si="5"/>
        <v>0</v>
      </c>
      <c r="I164" s="60">
        <v>0</v>
      </c>
    </row>
    <row r="165" spans="1:9" x14ac:dyDescent="0.2">
      <c r="A165" s="57">
        <v>151</v>
      </c>
      <c r="B165" s="58">
        <f>PRRAS!C175</f>
        <v>164</v>
      </c>
      <c r="C165" s="58">
        <f>PRRAS!D175</f>
        <v>2120</v>
      </c>
      <c r="D165" s="58">
        <f>PRRAS!E175</f>
        <v>3753</v>
      </c>
      <c r="E165" s="58">
        <v>0</v>
      </c>
      <c r="F165" s="58">
        <v>0</v>
      </c>
      <c r="G165" s="59">
        <f t="shared" si="4"/>
        <v>1578.664</v>
      </c>
      <c r="H165" s="59">
        <f t="shared" si="5"/>
        <v>0</v>
      </c>
      <c r="I165" s="60">
        <v>0</v>
      </c>
    </row>
    <row r="166" spans="1:9" x14ac:dyDescent="0.2">
      <c r="A166" s="57">
        <v>151</v>
      </c>
      <c r="B166" s="58">
        <f>PRRAS!C176</f>
        <v>165</v>
      </c>
      <c r="C166" s="58">
        <f>PRRAS!D176</f>
        <v>5732</v>
      </c>
      <c r="D166" s="58">
        <f>PRRAS!E176</f>
        <v>4700</v>
      </c>
      <c r="E166" s="58">
        <v>0</v>
      </c>
      <c r="F166" s="58">
        <v>0</v>
      </c>
      <c r="G166" s="59">
        <f t="shared" si="4"/>
        <v>2496.7800000000002</v>
      </c>
      <c r="H166" s="59">
        <f t="shared" si="5"/>
        <v>0</v>
      </c>
      <c r="I166" s="60">
        <v>0</v>
      </c>
    </row>
    <row r="167" spans="1:9" x14ac:dyDescent="0.2">
      <c r="A167" s="57">
        <v>151</v>
      </c>
      <c r="B167" s="58">
        <f>PRRAS!C177</f>
        <v>166</v>
      </c>
      <c r="C167" s="58">
        <f>PRRAS!D177</f>
        <v>681498</v>
      </c>
      <c r="D167" s="58">
        <f>PRRAS!E177</f>
        <v>616608</v>
      </c>
      <c r="E167" s="58">
        <v>0</v>
      </c>
      <c r="F167" s="58">
        <v>0</v>
      </c>
      <c r="G167" s="59">
        <f t="shared" si="4"/>
        <v>317842.52400000003</v>
      </c>
      <c r="H167" s="59">
        <f t="shared" si="5"/>
        <v>0</v>
      </c>
      <c r="I167" s="60">
        <v>0</v>
      </c>
    </row>
    <row r="168" spans="1:9" x14ac:dyDescent="0.2">
      <c r="A168" s="57">
        <v>151</v>
      </c>
      <c r="B168" s="58">
        <f>PRRAS!C178</f>
        <v>167</v>
      </c>
      <c r="C168" s="58">
        <f>PRRAS!D178</f>
        <v>39201</v>
      </c>
      <c r="D168" s="58">
        <f>PRRAS!E178</f>
        <v>43164</v>
      </c>
      <c r="E168" s="58">
        <v>0</v>
      </c>
      <c r="F168" s="58">
        <v>0</v>
      </c>
      <c r="G168" s="59">
        <f t="shared" si="4"/>
        <v>20963.343000000001</v>
      </c>
      <c r="H168" s="59">
        <f t="shared" si="5"/>
        <v>0</v>
      </c>
      <c r="I168" s="60">
        <v>0</v>
      </c>
    </row>
    <row r="169" spans="1:9" x14ac:dyDescent="0.2">
      <c r="A169" s="57">
        <v>151</v>
      </c>
      <c r="B169" s="58">
        <f>PRRAS!C179</f>
        <v>168</v>
      </c>
      <c r="C169" s="58">
        <f>PRRAS!D179</f>
        <v>182443</v>
      </c>
      <c r="D169" s="58">
        <f>PRRAS!E179</f>
        <v>189498</v>
      </c>
      <c r="E169" s="58">
        <v>0</v>
      </c>
      <c r="F169" s="58">
        <v>0</v>
      </c>
      <c r="G169" s="59">
        <f t="shared" si="4"/>
        <v>94321.752000000008</v>
      </c>
      <c r="H169" s="59">
        <f t="shared" si="5"/>
        <v>0</v>
      </c>
      <c r="I169" s="60">
        <v>0</v>
      </c>
    </row>
    <row r="170" spans="1:9" x14ac:dyDescent="0.2">
      <c r="A170" s="57">
        <v>151</v>
      </c>
      <c r="B170" s="58">
        <f>PRRAS!C180</f>
        <v>169</v>
      </c>
      <c r="C170" s="58">
        <f>PRRAS!D180</f>
        <v>417889</v>
      </c>
      <c r="D170" s="58">
        <f>PRRAS!E180</f>
        <v>346330</v>
      </c>
      <c r="E170" s="58">
        <v>0</v>
      </c>
      <c r="F170" s="58">
        <v>0</v>
      </c>
      <c r="G170" s="59">
        <f t="shared" si="4"/>
        <v>187682.78100000002</v>
      </c>
      <c r="H170" s="59">
        <f t="shared" si="5"/>
        <v>0</v>
      </c>
      <c r="I170" s="60">
        <v>0</v>
      </c>
    </row>
    <row r="171" spans="1:9" x14ac:dyDescent="0.2">
      <c r="A171" s="57">
        <v>151</v>
      </c>
      <c r="B171" s="58">
        <f>PRRAS!C181</f>
        <v>170</v>
      </c>
      <c r="C171" s="58">
        <f>PRRAS!D181</f>
        <v>14629</v>
      </c>
      <c r="D171" s="58">
        <f>PRRAS!E181</f>
        <v>32133</v>
      </c>
      <c r="E171" s="58">
        <v>0</v>
      </c>
      <c r="F171" s="58">
        <v>0</v>
      </c>
      <c r="G171" s="59">
        <f t="shared" si="4"/>
        <v>13412.150000000001</v>
      </c>
      <c r="H171" s="59">
        <f t="shared" si="5"/>
        <v>0</v>
      </c>
      <c r="I171" s="60">
        <v>0</v>
      </c>
    </row>
    <row r="172" spans="1:9" x14ac:dyDescent="0.2">
      <c r="A172" s="57">
        <v>151</v>
      </c>
      <c r="B172" s="58">
        <f>PRRAS!C182</f>
        <v>171</v>
      </c>
      <c r="C172" s="58">
        <f>PRRAS!D182</f>
        <v>7312</v>
      </c>
      <c r="D172" s="58">
        <f>PRRAS!E182</f>
        <v>3281</v>
      </c>
      <c r="E172" s="58">
        <v>0</v>
      </c>
      <c r="F172" s="58">
        <v>0</v>
      </c>
      <c r="G172" s="59">
        <f t="shared" si="4"/>
        <v>2372.4540000000002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20024</v>
      </c>
      <c r="D174" s="58">
        <f>PRRAS!E184</f>
        <v>2202</v>
      </c>
      <c r="E174" s="58">
        <v>0</v>
      </c>
      <c r="F174" s="58">
        <v>0</v>
      </c>
      <c r="G174" s="59">
        <f t="shared" si="4"/>
        <v>4226.0439999999999</v>
      </c>
      <c r="H174" s="59">
        <f t="shared" si="5"/>
        <v>0</v>
      </c>
      <c r="I174" s="60">
        <v>0</v>
      </c>
    </row>
    <row r="175" spans="1:9" x14ac:dyDescent="0.2">
      <c r="A175" s="57">
        <v>151</v>
      </c>
      <c r="B175" s="58">
        <f>PRRAS!C185</f>
        <v>174</v>
      </c>
      <c r="C175" s="58">
        <f>PRRAS!D185</f>
        <v>1153065</v>
      </c>
      <c r="D175" s="58">
        <f>PRRAS!E185</f>
        <v>769696</v>
      </c>
      <c r="E175" s="58">
        <v>0</v>
      </c>
      <c r="F175" s="58">
        <v>0</v>
      </c>
      <c r="G175" s="59">
        <f t="shared" si="4"/>
        <v>468487.51799999998</v>
      </c>
      <c r="H175" s="59">
        <f t="shared" si="5"/>
        <v>0</v>
      </c>
      <c r="I175" s="60">
        <v>0</v>
      </c>
    </row>
    <row r="176" spans="1:9" x14ac:dyDescent="0.2">
      <c r="A176" s="57">
        <v>151</v>
      </c>
      <c r="B176" s="58">
        <f>PRRAS!C186</f>
        <v>175</v>
      </c>
      <c r="C176" s="58">
        <f>PRRAS!D186</f>
        <v>967489</v>
      </c>
      <c r="D176" s="58">
        <f>PRRAS!E186</f>
        <v>643262</v>
      </c>
      <c r="E176" s="58">
        <v>0</v>
      </c>
      <c r="F176" s="58">
        <v>0</v>
      </c>
      <c r="G176" s="59">
        <f t="shared" si="4"/>
        <v>394452.27499999997</v>
      </c>
      <c r="H176" s="59">
        <f t="shared" si="5"/>
        <v>0</v>
      </c>
      <c r="I176" s="60">
        <v>0</v>
      </c>
    </row>
    <row r="177" spans="1:9" x14ac:dyDescent="0.2">
      <c r="A177" s="57">
        <v>151</v>
      </c>
      <c r="B177" s="58">
        <f>PRRAS!C187</f>
        <v>176</v>
      </c>
      <c r="C177" s="58">
        <f>PRRAS!D187</f>
        <v>89863</v>
      </c>
      <c r="D177" s="58">
        <f>PRRAS!E187</f>
        <v>51171</v>
      </c>
      <c r="E177" s="58">
        <v>0</v>
      </c>
      <c r="F177" s="58">
        <v>0</v>
      </c>
      <c r="G177" s="59">
        <f t="shared" si="4"/>
        <v>33828.079999999994</v>
      </c>
      <c r="H177" s="59">
        <f t="shared" si="5"/>
        <v>0</v>
      </c>
      <c r="I177" s="60">
        <v>0</v>
      </c>
    </row>
    <row r="178" spans="1:9" x14ac:dyDescent="0.2">
      <c r="A178" s="57">
        <v>151</v>
      </c>
      <c r="B178" s="58">
        <f>PRRAS!C188</f>
        <v>177</v>
      </c>
      <c r="C178" s="58">
        <f>PRRAS!D188</f>
        <v>3807</v>
      </c>
      <c r="D178" s="58">
        <f>PRRAS!E188</f>
        <v>960</v>
      </c>
      <c r="E178" s="58">
        <v>0</v>
      </c>
      <c r="F178" s="58">
        <v>0</v>
      </c>
      <c r="G178" s="59">
        <f t="shared" si="4"/>
        <v>1013.679</v>
      </c>
      <c r="H178" s="59">
        <f t="shared" si="5"/>
        <v>0</v>
      </c>
      <c r="I178" s="60">
        <v>0</v>
      </c>
    </row>
    <row r="179" spans="1:9" x14ac:dyDescent="0.2">
      <c r="A179" s="57">
        <v>151</v>
      </c>
      <c r="B179" s="58">
        <f>PRRAS!C189</f>
        <v>178</v>
      </c>
      <c r="C179" s="58">
        <f>PRRAS!D189</f>
        <v>42136</v>
      </c>
      <c r="D179" s="58">
        <f>PRRAS!E189</f>
        <v>40668</v>
      </c>
      <c r="E179" s="58">
        <v>0</v>
      </c>
      <c r="F179" s="58">
        <v>0</v>
      </c>
      <c r="G179" s="59">
        <f t="shared" si="4"/>
        <v>21978.016</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24432</v>
      </c>
      <c r="D181" s="58">
        <f>PRRAS!E191</f>
        <v>11739</v>
      </c>
      <c r="E181" s="58">
        <v>0</v>
      </c>
      <c r="F181" s="58">
        <v>0</v>
      </c>
      <c r="G181" s="59">
        <f t="shared" si="4"/>
        <v>8623.7999999999993</v>
      </c>
      <c r="H181" s="59">
        <f t="shared" si="5"/>
        <v>0</v>
      </c>
      <c r="I181" s="60">
        <v>0</v>
      </c>
    </row>
    <row r="182" spans="1:9" x14ac:dyDescent="0.2">
      <c r="A182" s="57">
        <v>151</v>
      </c>
      <c r="B182" s="58">
        <f>PRRAS!C192</f>
        <v>181</v>
      </c>
      <c r="C182" s="58">
        <f>PRRAS!D192</f>
        <v>2525</v>
      </c>
      <c r="D182" s="58">
        <f>PRRAS!E192</f>
        <v>3750</v>
      </c>
      <c r="E182" s="58">
        <v>0</v>
      </c>
      <c r="F182" s="58">
        <v>0</v>
      </c>
      <c r="G182" s="59">
        <f t="shared" si="4"/>
        <v>1814.5249999999999</v>
      </c>
      <c r="H182" s="59">
        <f t="shared" si="5"/>
        <v>0</v>
      </c>
      <c r="I182" s="60">
        <v>0</v>
      </c>
    </row>
    <row r="183" spans="1:9" x14ac:dyDescent="0.2">
      <c r="A183" s="57">
        <v>151</v>
      </c>
      <c r="B183" s="58">
        <f>PRRAS!C193</f>
        <v>182</v>
      </c>
      <c r="C183" s="58">
        <f>PRRAS!D193</f>
        <v>17758</v>
      </c>
      <c r="D183" s="58">
        <f>PRRAS!E193</f>
        <v>8735</v>
      </c>
      <c r="E183" s="58">
        <v>0</v>
      </c>
      <c r="F183" s="58">
        <v>0</v>
      </c>
      <c r="G183" s="59">
        <f t="shared" si="4"/>
        <v>6411.4960000000001</v>
      </c>
      <c r="H183" s="59">
        <f t="shared" si="5"/>
        <v>0</v>
      </c>
      <c r="I183" s="60">
        <v>0</v>
      </c>
    </row>
    <row r="184" spans="1:9" x14ac:dyDescent="0.2">
      <c r="A184" s="57">
        <v>151</v>
      </c>
      <c r="B184" s="58">
        <f>PRRAS!C194</f>
        <v>183</v>
      </c>
      <c r="C184" s="58">
        <f>PRRAS!D194</f>
        <v>5055</v>
      </c>
      <c r="D184" s="58">
        <f>PRRAS!E194</f>
        <v>9411</v>
      </c>
      <c r="E184" s="58">
        <v>0</v>
      </c>
      <c r="F184" s="58">
        <v>0</v>
      </c>
      <c r="G184" s="59">
        <f t="shared" si="4"/>
        <v>4369.491</v>
      </c>
      <c r="H184" s="59">
        <f t="shared" si="5"/>
        <v>0</v>
      </c>
      <c r="I184" s="60">
        <v>0</v>
      </c>
    </row>
    <row r="185" spans="1:9" x14ac:dyDescent="0.2">
      <c r="A185" s="57">
        <v>151</v>
      </c>
      <c r="B185" s="58">
        <f>PRRAS!C195</f>
        <v>184</v>
      </c>
      <c r="C185" s="58">
        <f>PRRAS!D195</f>
        <v>12622</v>
      </c>
      <c r="D185" s="58">
        <f>PRRAS!E195</f>
        <v>8751</v>
      </c>
      <c r="E185" s="58">
        <v>0</v>
      </c>
      <c r="F185" s="58">
        <v>0</v>
      </c>
      <c r="G185" s="59">
        <f t="shared" si="4"/>
        <v>5542.8159999999998</v>
      </c>
      <c r="H185" s="59">
        <f t="shared" si="5"/>
        <v>0</v>
      </c>
      <c r="I185" s="60">
        <v>0</v>
      </c>
    </row>
    <row r="186" spans="1:9" x14ac:dyDescent="0.2">
      <c r="A186" s="57">
        <v>151</v>
      </c>
      <c r="B186" s="58">
        <f>PRRAS!C196</f>
        <v>185</v>
      </c>
      <c r="C186" s="58">
        <f>PRRAS!D196</f>
        <v>36987</v>
      </c>
      <c r="D186" s="58">
        <f>PRRAS!E196</f>
        <v>22173</v>
      </c>
      <c r="E186" s="58">
        <v>0</v>
      </c>
      <c r="F186" s="58">
        <v>0</v>
      </c>
      <c r="G186" s="59">
        <f t="shared" si="4"/>
        <v>15046.605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1283</v>
      </c>
      <c r="D188" s="58">
        <f>PRRAS!E198</f>
        <v>0</v>
      </c>
      <c r="E188" s="58">
        <v>0</v>
      </c>
      <c r="F188" s="58">
        <v>0</v>
      </c>
      <c r="G188" s="59">
        <f t="shared" si="4"/>
        <v>239.92099999999999</v>
      </c>
      <c r="H188" s="59">
        <f t="shared" si="5"/>
        <v>0</v>
      </c>
      <c r="I188" s="60">
        <v>0</v>
      </c>
    </row>
    <row r="189" spans="1:9" x14ac:dyDescent="0.2">
      <c r="A189" s="57">
        <v>151</v>
      </c>
      <c r="B189" s="58">
        <f>PRRAS!C199</f>
        <v>188</v>
      </c>
      <c r="C189" s="58">
        <f>PRRAS!D199</f>
        <v>10751</v>
      </c>
      <c r="D189" s="58">
        <f>PRRAS!E199</f>
        <v>1052</v>
      </c>
      <c r="E189" s="58">
        <v>0</v>
      </c>
      <c r="F189" s="58">
        <v>0</v>
      </c>
      <c r="G189" s="59">
        <f t="shared" si="4"/>
        <v>2416.7399999999998</v>
      </c>
      <c r="H189" s="59">
        <f t="shared" si="5"/>
        <v>0</v>
      </c>
      <c r="I189" s="60">
        <v>0</v>
      </c>
    </row>
    <row r="190" spans="1:9" x14ac:dyDescent="0.2">
      <c r="A190" s="57">
        <v>151</v>
      </c>
      <c r="B190" s="58">
        <f>PRRAS!C200</f>
        <v>189</v>
      </c>
      <c r="C190" s="58">
        <f>PRRAS!D200</f>
        <v>1400</v>
      </c>
      <c r="D190" s="58">
        <f>PRRAS!E200</f>
        <v>1420</v>
      </c>
      <c r="E190" s="58">
        <v>0</v>
      </c>
      <c r="F190" s="58">
        <v>0</v>
      </c>
      <c r="G190" s="59">
        <f t="shared" si="4"/>
        <v>801.36</v>
      </c>
      <c r="H190" s="59">
        <f t="shared" si="5"/>
        <v>0</v>
      </c>
      <c r="I190" s="60">
        <v>0</v>
      </c>
    </row>
    <row r="191" spans="1:9" x14ac:dyDescent="0.2">
      <c r="A191" s="57">
        <v>151</v>
      </c>
      <c r="B191" s="58">
        <f>PRRAS!C201</f>
        <v>190</v>
      </c>
      <c r="C191" s="58">
        <f>PRRAS!D201</f>
        <v>22373</v>
      </c>
      <c r="D191" s="58">
        <f>PRRAS!E201</f>
        <v>17943</v>
      </c>
      <c r="E191" s="58">
        <v>0</v>
      </c>
      <c r="F191" s="58">
        <v>0</v>
      </c>
      <c r="G191" s="59">
        <f t="shared" si="4"/>
        <v>11069.210000000001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1180</v>
      </c>
      <c r="D193" s="58">
        <f>PRRAS!E203</f>
        <v>1758</v>
      </c>
      <c r="E193" s="58">
        <v>0</v>
      </c>
      <c r="F193" s="58">
        <v>0</v>
      </c>
      <c r="G193" s="59">
        <f t="shared" si="4"/>
        <v>901.63200000000006</v>
      </c>
      <c r="H193" s="59">
        <f t="shared" si="5"/>
        <v>0</v>
      </c>
      <c r="I193" s="60">
        <v>0</v>
      </c>
    </row>
    <row r="194" spans="1:9" x14ac:dyDescent="0.2">
      <c r="A194" s="57">
        <v>151</v>
      </c>
      <c r="B194" s="58">
        <f>PRRAS!C204</f>
        <v>193</v>
      </c>
      <c r="C194" s="58">
        <f>PRRAS!D204</f>
        <v>1800</v>
      </c>
      <c r="D194" s="58">
        <f>PRRAS!E204</f>
        <v>2246</v>
      </c>
      <c r="E194" s="58">
        <v>0</v>
      </c>
      <c r="F194" s="58">
        <v>0</v>
      </c>
      <c r="G194" s="59">
        <f t="shared" ref="G194:G257" si="6">(B194/1000)*(C194*1+D194*2)</f>
        <v>1214.356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1800</v>
      </c>
      <c r="D208" s="58">
        <f>PRRAS!E218</f>
        <v>2246</v>
      </c>
      <c r="E208" s="58">
        <v>0</v>
      </c>
      <c r="F208" s="58">
        <v>0</v>
      </c>
      <c r="G208" s="59">
        <f t="shared" si="6"/>
        <v>1302.444</v>
      </c>
      <c r="H208" s="59">
        <f t="shared" si="7"/>
        <v>0</v>
      </c>
      <c r="I208" s="60">
        <v>0</v>
      </c>
    </row>
    <row r="209" spans="1:9" x14ac:dyDescent="0.2">
      <c r="A209" s="57">
        <v>151</v>
      </c>
      <c r="B209" s="58">
        <f>PRRAS!C219</f>
        <v>208</v>
      </c>
      <c r="C209" s="58">
        <f>PRRAS!D219</f>
        <v>1793</v>
      </c>
      <c r="D209" s="58">
        <f>PRRAS!E219</f>
        <v>2183</v>
      </c>
      <c r="E209" s="58">
        <v>0</v>
      </c>
      <c r="F209" s="58">
        <v>0</v>
      </c>
      <c r="G209" s="59">
        <f t="shared" si="6"/>
        <v>1281.0719999999999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7</v>
      </c>
      <c r="D211" s="58">
        <f>PRRAS!E221</f>
        <v>63</v>
      </c>
      <c r="E211" s="58">
        <v>0</v>
      </c>
      <c r="F211" s="58">
        <v>0</v>
      </c>
      <c r="G211" s="59">
        <f t="shared" si="6"/>
        <v>27.93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6687473</v>
      </c>
      <c r="D282" s="58">
        <f>PRRAS!E292</f>
        <v>6314933</v>
      </c>
      <c r="E282" s="58">
        <v>0</v>
      </c>
      <c r="F282" s="58">
        <v>0</v>
      </c>
      <c r="G282" s="59">
        <f t="shared" si="8"/>
        <v>5428172.2590000005</v>
      </c>
      <c r="H282" s="59">
        <f t="shared" si="9"/>
        <v>0</v>
      </c>
      <c r="I282" s="60">
        <v>0</v>
      </c>
    </row>
    <row r="283" spans="1:9" x14ac:dyDescent="0.2">
      <c r="A283" s="57">
        <v>151</v>
      </c>
      <c r="B283" s="58">
        <f>PRRAS!C293</f>
        <v>282</v>
      </c>
      <c r="C283" s="58">
        <f>PRRAS!D293</f>
        <v>134132</v>
      </c>
      <c r="D283" s="58">
        <f>PRRAS!E293</f>
        <v>712606</v>
      </c>
      <c r="E283" s="58">
        <v>0</v>
      </c>
      <c r="F283" s="58">
        <v>0</v>
      </c>
      <c r="G283" s="59">
        <f t="shared" si="8"/>
        <v>439735.00799999997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186013</v>
      </c>
      <c r="D285" s="58">
        <f>PRRAS!E295</f>
        <v>79973</v>
      </c>
      <c r="E285" s="58">
        <v>0</v>
      </c>
      <c r="F285" s="58">
        <v>0</v>
      </c>
      <c r="G285" s="59">
        <f t="shared" si="8"/>
        <v>98252.355999999985</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17146</v>
      </c>
      <c r="D287" s="58">
        <f>PRRAS!E297</f>
        <v>24233</v>
      </c>
      <c r="E287" s="58">
        <v>0</v>
      </c>
      <c r="F287" s="58">
        <v>0</v>
      </c>
      <c r="G287" s="59">
        <f t="shared" si="8"/>
        <v>18765.031999999999</v>
      </c>
      <c r="H287" s="59">
        <f t="shared" si="9"/>
        <v>0</v>
      </c>
      <c r="I287" s="60">
        <v>0</v>
      </c>
    </row>
    <row r="288" spans="1:9" x14ac:dyDescent="0.2">
      <c r="A288" s="57">
        <v>151</v>
      </c>
      <c r="B288" s="58">
        <f>PRRAS!C298</f>
        <v>287</v>
      </c>
      <c r="C288" s="58">
        <f>PRRAS!D298</f>
        <v>7440</v>
      </c>
      <c r="D288" s="58">
        <f>PRRAS!E298</f>
        <v>6195</v>
      </c>
      <c r="E288" s="58">
        <v>0</v>
      </c>
      <c r="F288" s="58">
        <v>0</v>
      </c>
      <c r="G288" s="59">
        <f t="shared" si="8"/>
        <v>5691.2099999999991</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240172</v>
      </c>
      <c r="D342" s="58">
        <f>PRRAS!E353</f>
        <v>576326</v>
      </c>
      <c r="E342" s="58">
        <v>0</v>
      </c>
      <c r="F342" s="58">
        <v>0</v>
      </c>
      <c r="G342" s="59">
        <f t="shared" si="10"/>
        <v>474952.98400000005</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46653</v>
      </c>
      <c r="D355" s="58">
        <f>PRRAS!E366</f>
        <v>305668</v>
      </c>
      <c r="E355" s="58">
        <v>0</v>
      </c>
      <c r="F355" s="58">
        <v>0</v>
      </c>
      <c r="G355" s="59">
        <f t="shared" si="10"/>
        <v>232928.106</v>
      </c>
      <c r="H355" s="59">
        <f t="shared" si="11"/>
        <v>0</v>
      </c>
      <c r="I355" s="60">
        <v>0</v>
      </c>
    </row>
    <row r="356" spans="1:9" x14ac:dyDescent="0.2">
      <c r="A356" s="57">
        <v>151</v>
      </c>
      <c r="B356" s="58">
        <f>PRRAS!C367</f>
        <v>355</v>
      </c>
      <c r="C356" s="58">
        <f>PRRAS!D367</f>
        <v>0</v>
      </c>
      <c r="D356" s="58">
        <f>PRRAS!E367</f>
        <v>22550</v>
      </c>
      <c r="E356" s="58">
        <v>0</v>
      </c>
      <c r="F356" s="58">
        <v>0</v>
      </c>
      <c r="G356" s="59">
        <f t="shared" si="10"/>
        <v>16010.5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12210</v>
      </c>
      <c r="E358" s="58">
        <v>0</v>
      </c>
      <c r="F358" s="58">
        <v>0</v>
      </c>
      <c r="G358" s="59">
        <f t="shared" si="10"/>
        <v>8717.94</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10340</v>
      </c>
      <c r="E360" s="58">
        <v>0</v>
      </c>
      <c r="F360" s="58">
        <v>0</v>
      </c>
      <c r="G360" s="59">
        <f t="shared" si="10"/>
        <v>7424.12</v>
      </c>
      <c r="H360" s="59">
        <f t="shared" si="11"/>
        <v>0</v>
      </c>
      <c r="I360" s="60">
        <v>0</v>
      </c>
    </row>
    <row r="361" spans="1:9" x14ac:dyDescent="0.2">
      <c r="A361" s="57">
        <v>151</v>
      </c>
      <c r="B361" s="58">
        <f>PRRAS!C372</f>
        <v>360</v>
      </c>
      <c r="C361" s="58">
        <f>PRRAS!D372</f>
        <v>42292</v>
      </c>
      <c r="D361" s="58">
        <f>PRRAS!E372</f>
        <v>84375</v>
      </c>
      <c r="E361" s="58">
        <v>0</v>
      </c>
      <c r="F361" s="58">
        <v>0</v>
      </c>
      <c r="G361" s="59">
        <f t="shared" si="10"/>
        <v>75975.12</v>
      </c>
      <c r="H361" s="59">
        <f t="shared" si="11"/>
        <v>0</v>
      </c>
      <c r="I361" s="60">
        <v>0</v>
      </c>
    </row>
    <row r="362" spans="1:9" x14ac:dyDescent="0.2">
      <c r="A362" s="57">
        <v>151</v>
      </c>
      <c r="B362" s="58">
        <f>PRRAS!C373</f>
        <v>361</v>
      </c>
      <c r="C362" s="58">
        <f>PRRAS!D373</f>
        <v>29469</v>
      </c>
      <c r="D362" s="58">
        <f>PRRAS!E373</f>
        <v>77196</v>
      </c>
      <c r="E362" s="58">
        <v>0</v>
      </c>
      <c r="F362" s="58">
        <v>0</v>
      </c>
      <c r="G362" s="59">
        <f t="shared" si="10"/>
        <v>66373.820999999996</v>
      </c>
      <c r="H362" s="59">
        <f t="shared" si="11"/>
        <v>0</v>
      </c>
      <c r="I362" s="60">
        <v>0</v>
      </c>
    </row>
    <row r="363" spans="1:9" x14ac:dyDescent="0.2">
      <c r="A363" s="57">
        <v>151</v>
      </c>
      <c r="B363" s="58">
        <f>PRRAS!C374</f>
        <v>362</v>
      </c>
      <c r="C363" s="58">
        <f>PRRAS!D374</f>
        <v>1448</v>
      </c>
      <c r="D363" s="58">
        <f>PRRAS!E374</f>
        <v>1589</v>
      </c>
      <c r="E363" s="58">
        <v>0</v>
      </c>
      <c r="F363" s="58">
        <v>0</v>
      </c>
      <c r="G363" s="59">
        <f t="shared" si="10"/>
        <v>1674.6119999999999</v>
      </c>
      <c r="H363" s="59">
        <f t="shared" si="11"/>
        <v>0</v>
      </c>
      <c r="I363" s="60">
        <v>0</v>
      </c>
    </row>
    <row r="364" spans="1:9" x14ac:dyDescent="0.2">
      <c r="A364" s="57">
        <v>151</v>
      </c>
      <c r="B364" s="58">
        <f>PRRAS!C375</f>
        <v>363</v>
      </c>
      <c r="C364" s="58">
        <f>PRRAS!D375</f>
        <v>4384</v>
      </c>
      <c r="D364" s="58">
        <f>PRRAS!E375</f>
        <v>1519</v>
      </c>
      <c r="E364" s="58">
        <v>0</v>
      </c>
      <c r="F364" s="58">
        <v>0</v>
      </c>
      <c r="G364" s="59">
        <f t="shared" si="10"/>
        <v>2694.1859999999997</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900</v>
      </c>
      <c r="E366" s="58">
        <v>0</v>
      </c>
      <c r="F366" s="58">
        <v>0</v>
      </c>
      <c r="G366" s="59">
        <f t="shared" si="10"/>
        <v>657</v>
      </c>
      <c r="H366" s="59">
        <f t="shared" si="11"/>
        <v>0</v>
      </c>
      <c r="I366" s="60">
        <v>0</v>
      </c>
    </row>
    <row r="367" spans="1:9" x14ac:dyDescent="0.2">
      <c r="A367" s="57">
        <v>151</v>
      </c>
      <c r="B367" s="58">
        <f>PRRAS!C378</f>
        <v>366</v>
      </c>
      <c r="C367" s="58">
        <f>PRRAS!D378</f>
        <v>6991</v>
      </c>
      <c r="D367" s="58">
        <f>PRRAS!E378</f>
        <v>0</v>
      </c>
      <c r="E367" s="58">
        <v>0</v>
      </c>
      <c r="F367" s="58">
        <v>0</v>
      </c>
      <c r="G367" s="59">
        <f t="shared" si="10"/>
        <v>2558.7060000000001</v>
      </c>
      <c r="H367" s="59">
        <f t="shared" si="11"/>
        <v>0</v>
      </c>
      <c r="I367" s="60">
        <v>0</v>
      </c>
    </row>
    <row r="368" spans="1:9" x14ac:dyDescent="0.2">
      <c r="A368" s="57">
        <v>151</v>
      </c>
      <c r="B368" s="58">
        <f>PRRAS!C379</f>
        <v>367</v>
      </c>
      <c r="C368" s="58">
        <f>PRRAS!D379</f>
        <v>0</v>
      </c>
      <c r="D368" s="58">
        <f>PRRAS!E379</f>
        <v>3171</v>
      </c>
      <c r="E368" s="58">
        <v>0</v>
      </c>
      <c r="F368" s="58">
        <v>0</v>
      </c>
      <c r="G368" s="59">
        <f t="shared" si="10"/>
        <v>2327.5140000000001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194900</v>
      </c>
      <c r="E370" s="58">
        <v>0</v>
      </c>
      <c r="F370" s="58">
        <v>0</v>
      </c>
      <c r="G370" s="59">
        <f t="shared" si="10"/>
        <v>143836.20000000001</v>
      </c>
      <c r="H370" s="59">
        <f t="shared" si="11"/>
        <v>0</v>
      </c>
      <c r="I370" s="60">
        <v>0</v>
      </c>
    </row>
    <row r="371" spans="1:9" x14ac:dyDescent="0.2">
      <c r="A371" s="57">
        <v>151</v>
      </c>
      <c r="B371" s="58">
        <f>PRRAS!C382</f>
        <v>370</v>
      </c>
      <c r="C371" s="58">
        <f>PRRAS!D382</f>
        <v>0</v>
      </c>
      <c r="D371" s="58">
        <f>PRRAS!E382</f>
        <v>194900</v>
      </c>
      <c r="E371" s="58">
        <v>0</v>
      </c>
      <c r="F371" s="58">
        <v>0</v>
      </c>
      <c r="G371" s="59">
        <f t="shared" si="10"/>
        <v>144226</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1670</v>
      </c>
      <c r="D375" s="58">
        <f>PRRAS!E386</f>
        <v>3843</v>
      </c>
      <c r="E375" s="58">
        <v>0</v>
      </c>
      <c r="F375" s="58">
        <v>0</v>
      </c>
      <c r="G375" s="59">
        <f t="shared" si="10"/>
        <v>3499.1439999999998</v>
      </c>
      <c r="H375" s="59">
        <f t="shared" si="11"/>
        <v>0</v>
      </c>
      <c r="I375" s="60">
        <v>0</v>
      </c>
    </row>
    <row r="376" spans="1:9" x14ac:dyDescent="0.2">
      <c r="A376" s="57">
        <v>151</v>
      </c>
      <c r="B376" s="58">
        <f>PRRAS!C387</f>
        <v>375</v>
      </c>
      <c r="C376" s="58">
        <f>PRRAS!D387</f>
        <v>1670</v>
      </c>
      <c r="D376" s="58">
        <f>PRRAS!E387</f>
        <v>3843</v>
      </c>
      <c r="E376" s="58">
        <v>0</v>
      </c>
      <c r="F376" s="58">
        <v>0</v>
      </c>
      <c r="G376" s="59">
        <f t="shared" si="10"/>
        <v>3508.5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2691</v>
      </c>
      <c r="D380" s="58">
        <f>PRRAS!E391</f>
        <v>0</v>
      </c>
      <c r="E380" s="58">
        <v>0</v>
      </c>
      <c r="F380" s="58">
        <v>0</v>
      </c>
      <c r="G380" s="59">
        <f t="shared" si="10"/>
        <v>1019.889</v>
      </c>
      <c r="H380" s="59">
        <f t="shared" si="11"/>
        <v>0</v>
      </c>
      <c r="I380" s="60">
        <v>0</v>
      </c>
    </row>
    <row r="381" spans="1:9" x14ac:dyDescent="0.2">
      <c r="A381" s="57">
        <v>151</v>
      </c>
      <c r="B381" s="58">
        <f>PRRAS!C392</f>
        <v>380</v>
      </c>
      <c r="C381" s="58">
        <f>PRRAS!D392</f>
        <v>2691</v>
      </c>
      <c r="D381" s="58">
        <f>PRRAS!E392</f>
        <v>0</v>
      </c>
      <c r="E381" s="58">
        <v>0</v>
      </c>
      <c r="F381" s="58">
        <v>0</v>
      </c>
      <c r="G381" s="59">
        <f t="shared" si="10"/>
        <v>1022.58</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193519</v>
      </c>
      <c r="D394" s="58">
        <f>PRRAS!E405</f>
        <v>270658</v>
      </c>
      <c r="E394" s="58">
        <v>0</v>
      </c>
      <c r="F394" s="58">
        <v>0</v>
      </c>
      <c r="G394" s="59">
        <f t="shared" si="12"/>
        <v>288790.15500000003</v>
      </c>
      <c r="H394" s="59">
        <f t="shared" si="13"/>
        <v>0</v>
      </c>
      <c r="I394" s="60">
        <v>0</v>
      </c>
    </row>
    <row r="395" spans="1:9" x14ac:dyDescent="0.2">
      <c r="A395" s="57">
        <v>151</v>
      </c>
      <c r="B395" s="58">
        <f>PRRAS!C406</f>
        <v>394</v>
      </c>
      <c r="C395" s="58">
        <f>PRRAS!D406</f>
        <v>193519</v>
      </c>
      <c r="D395" s="58">
        <f>PRRAS!E406</f>
        <v>270658</v>
      </c>
      <c r="E395" s="58">
        <v>0</v>
      </c>
      <c r="F395" s="58">
        <v>0</v>
      </c>
      <c r="G395" s="59">
        <f t="shared" si="12"/>
        <v>289524.99</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240172</v>
      </c>
      <c r="D400" s="58">
        <f>PRRAS!E411</f>
        <v>576326</v>
      </c>
      <c r="E400" s="58">
        <v>0</v>
      </c>
      <c r="F400" s="58">
        <v>0</v>
      </c>
      <c r="G400" s="59">
        <f t="shared" si="12"/>
        <v>555736.77600000007</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6821605</v>
      </c>
      <c r="D404" s="58">
        <f>PRRAS!E415</f>
        <v>7027539</v>
      </c>
      <c r="E404" s="58">
        <v>0</v>
      </c>
      <c r="F404" s="58">
        <v>0</v>
      </c>
      <c r="G404" s="59">
        <f t="shared" si="12"/>
        <v>8413303.2489999998</v>
      </c>
      <c r="H404" s="59">
        <f t="shared" si="13"/>
        <v>0</v>
      </c>
      <c r="I404" s="60">
        <v>0</v>
      </c>
    </row>
    <row r="405" spans="1:9" x14ac:dyDescent="0.2">
      <c r="A405" s="57">
        <v>151</v>
      </c>
      <c r="B405" s="58">
        <f>PRRAS!C416</f>
        <v>404</v>
      </c>
      <c r="C405" s="58">
        <f>PRRAS!D416</f>
        <v>6927645</v>
      </c>
      <c r="D405" s="58">
        <f>PRRAS!E416</f>
        <v>6891259</v>
      </c>
      <c r="E405" s="58">
        <v>0</v>
      </c>
      <c r="F405" s="58">
        <v>0</v>
      </c>
      <c r="G405" s="59">
        <f t="shared" si="12"/>
        <v>8366905.8520000009</v>
      </c>
      <c r="H405" s="59">
        <f t="shared" si="13"/>
        <v>0</v>
      </c>
      <c r="I405" s="60">
        <v>0</v>
      </c>
    </row>
    <row r="406" spans="1:9" x14ac:dyDescent="0.2">
      <c r="A406" s="57">
        <v>151</v>
      </c>
      <c r="B406" s="58">
        <f>PRRAS!C417</f>
        <v>405</v>
      </c>
      <c r="C406" s="58">
        <f>PRRAS!D417</f>
        <v>0</v>
      </c>
      <c r="D406" s="58">
        <f>PRRAS!E417</f>
        <v>136280</v>
      </c>
      <c r="E406" s="58">
        <v>0</v>
      </c>
      <c r="F406" s="58">
        <v>0</v>
      </c>
      <c r="G406" s="59">
        <f t="shared" si="12"/>
        <v>110386.8</v>
      </c>
      <c r="H406" s="59">
        <f t="shared" si="13"/>
        <v>0</v>
      </c>
      <c r="I406" s="60">
        <v>0</v>
      </c>
    </row>
    <row r="407" spans="1:9" x14ac:dyDescent="0.2">
      <c r="A407" s="57">
        <v>151</v>
      </c>
      <c r="B407" s="58">
        <f>PRRAS!C418</f>
        <v>406</v>
      </c>
      <c r="C407" s="58">
        <f>PRRAS!D418</f>
        <v>106040</v>
      </c>
      <c r="D407" s="58">
        <f>PRRAS!E418</f>
        <v>0</v>
      </c>
      <c r="E407" s="58">
        <v>0</v>
      </c>
      <c r="F407" s="58">
        <v>0</v>
      </c>
      <c r="G407" s="59">
        <f t="shared" si="12"/>
        <v>43052.240000000005</v>
      </c>
      <c r="H407" s="59">
        <f t="shared" si="13"/>
        <v>0</v>
      </c>
      <c r="I407" s="60">
        <v>0</v>
      </c>
    </row>
    <row r="408" spans="1:9" x14ac:dyDescent="0.2">
      <c r="A408" s="57">
        <v>151</v>
      </c>
      <c r="B408" s="58">
        <f>PRRAS!C419</f>
        <v>407</v>
      </c>
      <c r="C408" s="58">
        <f>PRRAS!D419</f>
        <v>186013</v>
      </c>
      <c r="D408" s="58">
        <f>PRRAS!E419</f>
        <v>79973</v>
      </c>
      <c r="E408" s="58">
        <v>0</v>
      </c>
      <c r="F408" s="58">
        <v>0</v>
      </c>
      <c r="G408" s="59">
        <f t="shared" si="12"/>
        <v>140805.31299999999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17146</v>
      </c>
      <c r="D410" s="58">
        <f>PRRAS!E421</f>
        <v>24233</v>
      </c>
      <c r="E410" s="58">
        <v>0</v>
      </c>
      <c r="F410" s="58">
        <v>0</v>
      </c>
      <c r="G410" s="59">
        <f t="shared" si="12"/>
        <v>26835.307999999997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6821605</v>
      </c>
      <c r="D630" s="58">
        <f>PRRAS!E642</f>
        <v>7027539</v>
      </c>
      <c r="E630" s="58">
        <v>0</v>
      </c>
      <c r="F630" s="58">
        <v>0</v>
      </c>
      <c r="G630" s="59">
        <f t="shared" si="18"/>
        <v>13131433.607000001</v>
      </c>
      <c r="H630" s="59">
        <f t="shared" si="19"/>
        <v>0</v>
      </c>
      <c r="I630" s="60">
        <v>0</v>
      </c>
    </row>
    <row r="631" spans="1:9" x14ac:dyDescent="0.2">
      <c r="A631" s="57">
        <v>151</v>
      </c>
      <c r="B631" s="58">
        <f>PRRAS!C643</f>
        <v>630</v>
      </c>
      <c r="C631" s="58">
        <f>PRRAS!D643</f>
        <v>6927645</v>
      </c>
      <c r="D631" s="58">
        <f>PRRAS!E643</f>
        <v>6891259</v>
      </c>
      <c r="E631" s="58">
        <v>0</v>
      </c>
      <c r="F631" s="58">
        <v>0</v>
      </c>
      <c r="G631" s="59">
        <f t="shared" si="18"/>
        <v>13047402.689999999</v>
      </c>
      <c r="H631" s="59">
        <f t="shared" si="19"/>
        <v>0</v>
      </c>
      <c r="I631" s="60">
        <v>0</v>
      </c>
    </row>
    <row r="632" spans="1:9" x14ac:dyDescent="0.2">
      <c r="A632" s="57">
        <v>151</v>
      </c>
      <c r="B632" s="58">
        <f>PRRAS!C644</f>
        <v>631</v>
      </c>
      <c r="C632" s="58">
        <f>PRRAS!D644</f>
        <v>0</v>
      </c>
      <c r="D632" s="58">
        <f>PRRAS!E644</f>
        <v>136280</v>
      </c>
      <c r="E632" s="58">
        <v>0</v>
      </c>
      <c r="F632" s="58">
        <v>0</v>
      </c>
      <c r="G632" s="59">
        <f t="shared" si="18"/>
        <v>171985.36000000002</v>
      </c>
      <c r="H632" s="59">
        <f t="shared" si="19"/>
        <v>0</v>
      </c>
      <c r="I632" s="60">
        <v>0</v>
      </c>
    </row>
    <row r="633" spans="1:9" x14ac:dyDescent="0.2">
      <c r="A633" s="57">
        <v>151</v>
      </c>
      <c r="B633" s="58">
        <f>PRRAS!C645</f>
        <v>632</v>
      </c>
      <c r="C633" s="58">
        <f>PRRAS!D645</f>
        <v>106040</v>
      </c>
      <c r="D633" s="58">
        <f>PRRAS!E645</f>
        <v>0</v>
      </c>
      <c r="E633" s="58">
        <v>0</v>
      </c>
      <c r="F633" s="58">
        <v>0</v>
      </c>
      <c r="G633" s="59">
        <f t="shared" si="18"/>
        <v>67017.279999999999</v>
      </c>
      <c r="H633" s="59">
        <f t="shared" si="19"/>
        <v>0</v>
      </c>
      <c r="I633" s="60">
        <v>0</v>
      </c>
    </row>
    <row r="634" spans="1:9" x14ac:dyDescent="0.2">
      <c r="A634" s="57">
        <v>151</v>
      </c>
      <c r="B634" s="58">
        <f>PRRAS!C646</f>
        <v>633</v>
      </c>
      <c r="C634" s="58">
        <f>PRRAS!D646</f>
        <v>186013</v>
      </c>
      <c r="D634" s="58">
        <f>PRRAS!E646</f>
        <v>79973</v>
      </c>
      <c r="E634" s="58">
        <v>0</v>
      </c>
      <c r="F634" s="58">
        <v>0</v>
      </c>
      <c r="G634" s="59">
        <f t="shared" si="18"/>
        <v>218992.04699999999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79973</v>
      </c>
      <c r="D636" s="58">
        <f>PRRAS!E648</f>
        <v>216253</v>
      </c>
      <c r="E636" s="58">
        <v>0</v>
      </c>
      <c r="F636" s="58">
        <v>0</v>
      </c>
      <c r="G636" s="59">
        <f t="shared" si="18"/>
        <v>325424.16499999998</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370031</v>
      </c>
      <c r="D638" s="58">
        <f>PRRAS!E650</f>
        <v>385347</v>
      </c>
      <c r="E638" s="58">
        <v>0</v>
      </c>
      <c r="F638" s="58">
        <v>0</v>
      </c>
      <c r="G638" s="59">
        <f t="shared" si="18"/>
        <v>726641.82500000007</v>
      </c>
      <c r="H638" s="59">
        <f t="shared" si="19"/>
        <v>0</v>
      </c>
      <c r="I638" s="60">
        <v>0</v>
      </c>
    </row>
    <row r="639" spans="1:9" x14ac:dyDescent="0.2">
      <c r="A639" s="57">
        <v>151</v>
      </c>
      <c r="B639" s="58">
        <f>PRRAS!C652</f>
        <v>638</v>
      </c>
      <c r="C639" s="58">
        <f>PRRAS!D652</f>
        <v>158885</v>
      </c>
      <c r="D639" s="58">
        <f>PRRAS!E652</f>
        <v>102049</v>
      </c>
      <c r="E639" s="58">
        <v>0</v>
      </c>
      <c r="F639" s="58">
        <v>0</v>
      </c>
      <c r="G639" s="59">
        <f t="shared" si="18"/>
        <v>231583.15400000001</v>
      </c>
      <c r="H639" s="59">
        <f t="shared" si="19"/>
        <v>0</v>
      </c>
      <c r="I639" s="60">
        <v>0</v>
      </c>
    </row>
    <row r="640" spans="1:9" x14ac:dyDescent="0.2">
      <c r="A640" s="57">
        <v>151</v>
      </c>
      <c r="B640" s="58">
        <f>PRRAS!C653</f>
        <v>639</v>
      </c>
      <c r="C640" s="58">
        <f>PRRAS!D653</f>
        <v>444007</v>
      </c>
      <c r="D640" s="58">
        <f>PRRAS!E653</f>
        <v>749765</v>
      </c>
      <c r="E640" s="58">
        <v>0</v>
      </c>
      <c r="F640" s="58">
        <v>0</v>
      </c>
      <c r="G640" s="59">
        <f t="shared" si="18"/>
        <v>1241920.1429999999</v>
      </c>
      <c r="H640" s="59">
        <f t="shared" si="19"/>
        <v>0</v>
      </c>
      <c r="I640" s="60">
        <v>0</v>
      </c>
    </row>
    <row r="641" spans="1:9" x14ac:dyDescent="0.2">
      <c r="A641" s="57">
        <v>151</v>
      </c>
      <c r="B641" s="58">
        <f>PRRAS!C654</f>
        <v>640</v>
      </c>
      <c r="C641" s="58">
        <f>PRRAS!D654</f>
        <v>500843</v>
      </c>
      <c r="D641" s="58">
        <f>PRRAS!E654</f>
        <v>642856</v>
      </c>
      <c r="E641" s="58">
        <v>0</v>
      </c>
      <c r="F641" s="58">
        <v>0</v>
      </c>
      <c r="G641" s="59">
        <f t="shared" si="18"/>
        <v>1143395.2</v>
      </c>
      <c r="H641" s="59">
        <f t="shared" si="19"/>
        <v>0</v>
      </c>
      <c r="I641" s="60">
        <v>0</v>
      </c>
    </row>
    <row r="642" spans="1:9" x14ac:dyDescent="0.2">
      <c r="A642" s="57">
        <v>151</v>
      </c>
      <c r="B642" s="58">
        <f>PRRAS!C655</f>
        <v>641</v>
      </c>
      <c r="C642" s="58">
        <f>PRRAS!D655</f>
        <v>102049</v>
      </c>
      <c r="D642" s="58">
        <f>PRRAS!E655</f>
        <v>208958</v>
      </c>
      <c r="E642" s="58">
        <v>0</v>
      </c>
      <c r="F642" s="58">
        <v>0</v>
      </c>
      <c r="G642" s="59">
        <f t="shared" ref="G642:G705" si="20">(B642/1000)*(C642*1+D642*2)</f>
        <v>333297.565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51</v>
      </c>
      <c r="D644" s="58">
        <f>PRRAS!E657</f>
        <v>54</v>
      </c>
      <c r="E644" s="58">
        <v>0</v>
      </c>
      <c r="F644" s="58">
        <v>0</v>
      </c>
      <c r="G644" s="59">
        <f t="shared" si="20"/>
        <v>102.23700000000001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50</v>
      </c>
      <c r="D646" s="58">
        <f>PRRAS!E659</f>
        <v>45</v>
      </c>
      <c r="E646" s="58">
        <v>0</v>
      </c>
      <c r="F646" s="58">
        <v>0</v>
      </c>
      <c r="G646" s="59">
        <f t="shared" si="20"/>
        <v>90.3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13809</v>
      </c>
      <c r="D659" s="58">
        <f>PRRAS!E672</f>
        <v>21100</v>
      </c>
      <c r="E659" s="58">
        <v>0</v>
      </c>
      <c r="F659" s="58">
        <v>0</v>
      </c>
      <c r="G659" s="59">
        <f t="shared" si="20"/>
        <v>36853.921999999999</v>
      </c>
      <c r="H659" s="59">
        <f t="shared" si="21"/>
        <v>0</v>
      </c>
      <c r="I659" s="60">
        <v>0</v>
      </c>
    </row>
    <row r="660" spans="1:9" x14ac:dyDescent="0.2">
      <c r="A660" s="57">
        <v>151</v>
      </c>
      <c r="B660" s="58">
        <f>PRRAS!C673</f>
        <v>659</v>
      </c>
      <c r="C660" s="58">
        <f>PRRAS!D673</f>
        <v>1000</v>
      </c>
      <c r="D660" s="58">
        <f>PRRAS!E673</f>
        <v>0</v>
      </c>
      <c r="E660" s="58">
        <v>0</v>
      </c>
      <c r="F660" s="58">
        <v>0</v>
      </c>
      <c r="G660" s="59">
        <f t="shared" si="20"/>
        <v>659</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4632654</v>
      </c>
      <c r="D665" s="58">
        <f>PRRAS!E678</f>
        <v>4714909</v>
      </c>
      <c r="E665" s="58">
        <v>0</v>
      </c>
      <c r="F665" s="58">
        <v>0</v>
      </c>
      <c r="G665" s="59">
        <f t="shared" si="20"/>
        <v>9337481.4079999998</v>
      </c>
      <c r="H665" s="59">
        <f t="shared" si="21"/>
        <v>0</v>
      </c>
      <c r="I665" s="60">
        <v>0</v>
      </c>
    </row>
    <row r="666" spans="1:9" x14ac:dyDescent="0.2">
      <c r="A666" s="57">
        <v>151</v>
      </c>
      <c r="B666" s="58">
        <f>PRRAS!C679</f>
        <v>665</v>
      </c>
      <c r="C666" s="58">
        <f>PRRAS!D679</f>
        <v>23257</v>
      </c>
      <c r="D666" s="58">
        <f>PRRAS!E679</f>
        <v>11572</v>
      </c>
      <c r="E666" s="58">
        <v>0</v>
      </c>
      <c r="F666" s="58">
        <v>0</v>
      </c>
      <c r="G666" s="59">
        <f t="shared" si="20"/>
        <v>30856.665000000001</v>
      </c>
      <c r="H666" s="59">
        <f t="shared" si="21"/>
        <v>0</v>
      </c>
      <c r="I666" s="60">
        <v>0</v>
      </c>
    </row>
    <row r="667" spans="1:9" x14ac:dyDescent="0.2">
      <c r="A667" s="57">
        <v>151</v>
      </c>
      <c r="B667" s="58">
        <f>PRRAS!C680</f>
        <v>666</v>
      </c>
      <c r="C667" s="58">
        <f>PRRAS!D680</f>
        <v>0</v>
      </c>
      <c r="D667" s="58">
        <f>PRRAS!E680</f>
        <v>35000</v>
      </c>
      <c r="E667" s="58">
        <v>0</v>
      </c>
      <c r="F667" s="58">
        <v>0</v>
      </c>
      <c r="G667" s="59">
        <f t="shared" si="20"/>
        <v>46620</v>
      </c>
      <c r="H667" s="59">
        <f t="shared" si="21"/>
        <v>0</v>
      </c>
      <c r="I667" s="60">
        <v>0</v>
      </c>
    </row>
    <row r="668" spans="1:9" x14ac:dyDescent="0.2">
      <c r="A668" s="57">
        <v>151</v>
      </c>
      <c r="B668" s="58">
        <f>PRRAS!C681</f>
        <v>667</v>
      </c>
      <c r="C668" s="58">
        <f>PRRAS!D681</f>
        <v>8793</v>
      </c>
      <c r="D668" s="58">
        <f>PRRAS!E681</f>
        <v>69340</v>
      </c>
      <c r="E668" s="58">
        <v>0</v>
      </c>
      <c r="F668" s="58">
        <v>0</v>
      </c>
      <c r="G668" s="59">
        <f t="shared" si="20"/>
        <v>98364.491000000009</v>
      </c>
      <c r="H668" s="59">
        <f t="shared" si="21"/>
        <v>0</v>
      </c>
      <c r="I668" s="60">
        <v>0</v>
      </c>
    </row>
    <row r="669" spans="1:9" x14ac:dyDescent="0.2">
      <c r="A669" s="57">
        <v>151</v>
      </c>
      <c r="B669" s="58">
        <f>PRRAS!C682</f>
        <v>668</v>
      </c>
      <c r="C669" s="58">
        <f>PRRAS!D682</f>
        <v>0</v>
      </c>
      <c r="D669" s="58">
        <f>PRRAS!E682</f>
        <v>13904</v>
      </c>
      <c r="E669" s="58">
        <v>0</v>
      </c>
      <c r="F669" s="58">
        <v>0</v>
      </c>
      <c r="G669" s="59">
        <f t="shared" si="20"/>
        <v>18575.744000000002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78121</v>
      </c>
      <c r="E672" s="58">
        <v>0</v>
      </c>
      <c r="F672" s="58">
        <v>0</v>
      </c>
      <c r="G672" s="59">
        <f t="shared" si="20"/>
        <v>104838.38200000001</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222371</v>
      </c>
      <c r="D685" s="58">
        <f>PRRAS!E698</f>
        <v>239996</v>
      </c>
      <c r="E685" s="58">
        <v>0</v>
      </c>
      <c r="F685" s="58">
        <v>0</v>
      </c>
      <c r="G685" s="59">
        <f t="shared" si="20"/>
        <v>480416.29200000002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11874</v>
      </c>
      <c r="D688" s="58">
        <f>PRRAS!E701</f>
        <v>0</v>
      </c>
      <c r="E688" s="58">
        <v>0</v>
      </c>
      <c r="F688" s="58">
        <v>0</v>
      </c>
      <c r="G688" s="59">
        <f t="shared" si="20"/>
        <v>8157.438000000001</v>
      </c>
      <c r="H688" s="59">
        <f t="shared" si="21"/>
        <v>0</v>
      </c>
      <c r="I688" s="60">
        <v>0</v>
      </c>
    </row>
    <row r="689" spans="1:9" x14ac:dyDescent="0.2">
      <c r="A689" s="57">
        <v>151</v>
      </c>
      <c r="B689" s="58">
        <f>PRRAS!C702</f>
        <v>688</v>
      </c>
      <c r="C689" s="58">
        <f>PRRAS!D702</f>
        <v>18370</v>
      </c>
      <c r="D689" s="58">
        <f>PRRAS!E702</f>
        <v>14779</v>
      </c>
      <c r="E689" s="58">
        <v>0</v>
      </c>
      <c r="F689" s="58">
        <v>0</v>
      </c>
      <c r="G689" s="59">
        <f t="shared" si="20"/>
        <v>32974.464</v>
      </c>
      <c r="H689" s="59">
        <f t="shared" si="21"/>
        <v>0</v>
      </c>
      <c r="I689" s="60">
        <v>0</v>
      </c>
    </row>
    <row r="690" spans="1:9" x14ac:dyDescent="0.2">
      <c r="A690" s="57">
        <v>151</v>
      </c>
      <c r="B690" s="58">
        <f>PRRAS!C703</f>
        <v>689</v>
      </c>
      <c r="C690" s="58">
        <f>PRRAS!D703</f>
        <v>225567</v>
      </c>
      <c r="D690" s="58">
        <f>PRRAS!E703</f>
        <v>254600</v>
      </c>
      <c r="E690" s="58">
        <v>0</v>
      </c>
      <c r="F690" s="58">
        <v>0</v>
      </c>
      <c r="G690" s="59">
        <f t="shared" si="20"/>
        <v>506254.46299999999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21800</v>
      </c>
      <c r="D692" s="58">
        <f>PRRAS!E705</f>
        <v>9281</v>
      </c>
      <c r="E692" s="58">
        <v>0</v>
      </c>
      <c r="F692" s="58">
        <v>0</v>
      </c>
      <c r="G692" s="59">
        <f t="shared" si="20"/>
        <v>27890.141999999996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16840590</v>
      </c>
      <c r="D977" s="63">
        <f>Bil!E12</f>
        <v>17105368</v>
      </c>
      <c r="E977" s="63">
        <v>0</v>
      </c>
      <c r="F977" s="63">
        <v>0</v>
      </c>
      <c r="G977" s="64">
        <f t="shared" ref="G977:G1040" si="32">B977/1000*C977+B977/500*D977</f>
        <v>51051.326000000001</v>
      </c>
      <c r="H977" s="64">
        <f t="shared" si="31"/>
        <v>0</v>
      </c>
      <c r="I977" s="65"/>
    </row>
    <row r="978" spans="1:9" x14ac:dyDescent="0.2">
      <c r="A978" s="57">
        <v>152</v>
      </c>
      <c r="B978" s="58">
        <f>Bil!C13</f>
        <v>2</v>
      </c>
      <c r="C978" s="58">
        <f>Bil!D13</f>
        <v>16349477</v>
      </c>
      <c r="D978" s="58">
        <f>Bil!E13</f>
        <v>16485042</v>
      </c>
      <c r="E978" s="58">
        <v>0</v>
      </c>
      <c r="F978" s="58">
        <v>0</v>
      </c>
      <c r="G978" s="59">
        <f t="shared" si="32"/>
        <v>98639.122000000003</v>
      </c>
      <c r="H978" s="59">
        <f t="shared" si="31"/>
        <v>0</v>
      </c>
      <c r="I978" s="60"/>
    </row>
    <row r="979" spans="1:9" x14ac:dyDescent="0.2">
      <c r="A979" s="57">
        <v>152</v>
      </c>
      <c r="B979" s="58">
        <f>Bil!C14</f>
        <v>3</v>
      </c>
      <c r="C979" s="58">
        <f>Bil!D14</f>
        <v>260279</v>
      </c>
      <c r="D979" s="58">
        <f>Bil!E14</f>
        <v>257498</v>
      </c>
      <c r="E979" s="58">
        <v>0</v>
      </c>
      <c r="F979" s="58">
        <v>0</v>
      </c>
      <c r="G979" s="59">
        <f t="shared" si="32"/>
        <v>2325.8249999999998</v>
      </c>
      <c r="H979" s="59">
        <f t="shared" si="31"/>
        <v>0</v>
      </c>
      <c r="I979" s="60"/>
    </row>
    <row r="980" spans="1:9" x14ac:dyDescent="0.2">
      <c r="A980" s="57">
        <v>152</v>
      </c>
      <c r="B980" s="58">
        <f>Bil!C15</f>
        <v>4</v>
      </c>
      <c r="C980" s="58">
        <f>Bil!D15</f>
        <v>252019</v>
      </c>
      <c r="D980" s="58">
        <f>Bil!E15</f>
        <v>252019</v>
      </c>
      <c r="E980" s="58">
        <v>0</v>
      </c>
      <c r="F980" s="58">
        <v>0</v>
      </c>
      <c r="G980" s="59">
        <f t="shared" si="32"/>
        <v>3024.2280000000001</v>
      </c>
      <c r="H980" s="59">
        <f t="shared" si="31"/>
        <v>0</v>
      </c>
      <c r="I980" s="60"/>
    </row>
    <row r="981" spans="1:9" x14ac:dyDescent="0.2">
      <c r="A981" s="57">
        <v>152</v>
      </c>
      <c r="B981" s="58">
        <f>Bil!C16</f>
        <v>5</v>
      </c>
      <c r="C981" s="58">
        <f>Bil!D16</f>
        <v>11125</v>
      </c>
      <c r="D981" s="58">
        <f>Bil!E16</f>
        <v>15395</v>
      </c>
      <c r="E981" s="58">
        <v>0</v>
      </c>
      <c r="F981" s="58">
        <v>0</v>
      </c>
      <c r="G981" s="59">
        <f t="shared" si="32"/>
        <v>209.57500000000002</v>
      </c>
      <c r="H981" s="59">
        <f t="shared" si="31"/>
        <v>0</v>
      </c>
      <c r="I981" s="60"/>
    </row>
    <row r="982" spans="1:9" x14ac:dyDescent="0.2">
      <c r="A982" s="57">
        <v>152</v>
      </c>
      <c r="B982" s="58">
        <f>Bil!C17</f>
        <v>6</v>
      </c>
      <c r="C982" s="58">
        <f>Bil!D17</f>
        <v>2865</v>
      </c>
      <c r="D982" s="58">
        <f>Bil!E17</f>
        <v>9916</v>
      </c>
      <c r="E982" s="58">
        <v>0</v>
      </c>
      <c r="F982" s="58">
        <v>0</v>
      </c>
      <c r="G982" s="59">
        <f t="shared" si="32"/>
        <v>136.18200000000002</v>
      </c>
      <c r="H982" s="59">
        <f t="shared" si="31"/>
        <v>0</v>
      </c>
      <c r="I982" s="60"/>
    </row>
    <row r="983" spans="1:9" x14ac:dyDescent="0.2">
      <c r="A983" s="57">
        <v>152</v>
      </c>
      <c r="B983" s="58">
        <f>Bil!C18</f>
        <v>7</v>
      </c>
      <c r="C983" s="58">
        <f>Bil!D18</f>
        <v>16089198</v>
      </c>
      <c r="D983" s="58">
        <f>Bil!E18</f>
        <v>15981544</v>
      </c>
      <c r="E983" s="58">
        <v>0</v>
      </c>
      <c r="F983" s="58">
        <v>0</v>
      </c>
      <c r="G983" s="59">
        <f t="shared" si="32"/>
        <v>336366.00199999998</v>
      </c>
      <c r="H983" s="59">
        <f t="shared" si="31"/>
        <v>0</v>
      </c>
      <c r="I983" s="60"/>
    </row>
    <row r="984" spans="1:9" x14ac:dyDescent="0.2">
      <c r="A984" s="57">
        <v>152</v>
      </c>
      <c r="B984" s="58">
        <f>Bil!C19</f>
        <v>8</v>
      </c>
      <c r="C984" s="58">
        <f>Bil!D19</f>
        <v>15912795</v>
      </c>
      <c r="D984" s="58">
        <f>Bil!E19</f>
        <v>15629729</v>
      </c>
      <c r="E984" s="58">
        <v>0</v>
      </c>
      <c r="F984" s="58">
        <v>0</v>
      </c>
      <c r="G984" s="59">
        <f t="shared" si="32"/>
        <v>377378.02400000003</v>
      </c>
      <c r="H984" s="59">
        <f t="shared" si="31"/>
        <v>0</v>
      </c>
      <c r="I984" s="60"/>
    </row>
    <row r="985" spans="1:9" x14ac:dyDescent="0.2">
      <c r="A985" s="57">
        <v>152</v>
      </c>
      <c r="B985" s="58">
        <f>Bil!C20</f>
        <v>9</v>
      </c>
      <c r="C985" s="58">
        <f>Bil!D20</f>
        <v>78459</v>
      </c>
      <c r="D985" s="58">
        <f>Bil!E20</f>
        <v>78459</v>
      </c>
      <c r="E985" s="58">
        <v>0</v>
      </c>
      <c r="F985" s="58">
        <v>0</v>
      </c>
      <c r="G985" s="59">
        <f t="shared" si="32"/>
        <v>2118.393</v>
      </c>
      <c r="H985" s="59">
        <f t="shared" si="31"/>
        <v>0</v>
      </c>
      <c r="I985" s="60"/>
    </row>
    <row r="986" spans="1:9" x14ac:dyDescent="0.2">
      <c r="A986" s="57">
        <v>152</v>
      </c>
      <c r="B986" s="58">
        <f>Bil!C21</f>
        <v>10</v>
      </c>
      <c r="C986" s="58">
        <f>Bil!D21</f>
        <v>22866853</v>
      </c>
      <c r="D986" s="58">
        <f>Bil!E21</f>
        <v>22720317</v>
      </c>
      <c r="E986" s="58">
        <v>0</v>
      </c>
      <c r="F986" s="58">
        <v>0</v>
      </c>
      <c r="G986" s="59">
        <f t="shared" si="32"/>
        <v>683074.87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715773</v>
      </c>
      <c r="D988" s="58">
        <f>Bil!E23</f>
        <v>724838</v>
      </c>
      <c r="E988" s="58">
        <v>0</v>
      </c>
      <c r="F988" s="58">
        <v>0</v>
      </c>
      <c r="G988" s="59">
        <f t="shared" si="32"/>
        <v>25985.387999999999</v>
      </c>
      <c r="H988" s="59">
        <f t="shared" si="31"/>
        <v>0</v>
      </c>
      <c r="I988" s="60"/>
    </row>
    <row r="989" spans="1:9" x14ac:dyDescent="0.2">
      <c r="A989" s="57">
        <v>152</v>
      </c>
      <c r="B989" s="58">
        <f>Bil!C24</f>
        <v>13</v>
      </c>
      <c r="C989" s="58">
        <f>Bil!D24</f>
        <v>7748290</v>
      </c>
      <c r="D989" s="58">
        <f>Bil!E24</f>
        <v>7893885</v>
      </c>
      <c r="E989" s="58">
        <v>0</v>
      </c>
      <c r="F989" s="58">
        <v>0</v>
      </c>
      <c r="G989" s="59">
        <f t="shared" si="32"/>
        <v>305968.77999999997</v>
      </c>
      <c r="H989" s="59">
        <f t="shared" si="31"/>
        <v>0</v>
      </c>
      <c r="I989" s="60"/>
    </row>
    <row r="990" spans="1:9" x14ac:dyDescent="0.2">
      <c r="A990" s="57">
        <v>152</v>
      </c>
      <c r="B990" s="58">
        <f>Bil!C25</f>
        <v>14</v>
      </c>
      <c r="C990" s="58">
        <f>Bil!D25</f>
        <v>130366</v>
      </c>
      <c r="D990" s="58">
        <f>Bil!E25</f>
        <v>169364</v>
      </c>
      <c r="E990" s="58">
        <v>0</v>
      </c>
      <c r="F990" s="58">
        <v>0</v>
      </c>
      <c r="G990" s="59">
        <f t="shared" si="32"/>
        <v>6567.3159999999998</v>
      </c>
      <c r="H990" s="59">
        <f t="shared" si="31"/>
        <v>0</v>
      </c>
      <c r="I990" s="60"/>
    </row>
    <row r="991" spans="1:9" x14ac:dyDescent="0.2">
      <c r="A991" s="57">
        <v>152</v>
      </c>
      <c r="B991" s="58">
        <f>Bil!C26</f>
        <v>15</v>
      </c>
      <c r="C991" s="58">
        <f>Bil!D26</f>
        <v>1796757</v>
      </c>
      <c r="D991" s="58">
        <f>Bil!E26</f>
        <v>1825059</v>
      </c>
      <c r="E991" s="58">
        <v>0</v>
      </c>
      <c r="F991" s="58">
        <v>0</v>
      </c>
      <c r="G991" s="59">
        <f t="shared" si="32"/>
        <v>81703.125</v>
      </c>
      <c r="H991" s="59">
        <f t="shared" si="31"/>
        <v>0</v>
      </c>
      <c r="I991" s="60"/>
    </row>
    <row r="992" spans="1:9" x14ac:dyDescent="0.2">
      <c r="A992" s="57">
        <v>152</v>
      </c>
      <c r="B992" s="58">
        <f>Bil!C27</f>
        <v>16</v>
      </c>
      <c r="C992" s="58">
        <f>Bil!D27</f>
        <v>38425</v>
      </c>
      <c r="D992" s="58">
        <f>Bil!E27</f>
        <v>42127</v>
      </c>
      <c r="E992" s="58">
        <v>0</v>
      </c>
      <c r="F992" s="58">
        <v>0</v>
      </c>
      <c r="G992" s="59">
        <f t="shared" si="32"/>
        <v>1962.864</v>
      </c>
      <c r="H992" s="59">
        <f t="shared" si="31"/>
        <v>0</v>
      </c>
      <c r="I992" s="60"/>
    </row>
    <row r="993" spans="1:9" x14ac:dyDescent="0.2">
      <c r="A993" s="57">
        <v>152</v>
      </c>
      <c r="B993" s="58">
        <f>Bil!C28</f>
        <v>17</v>
      </c>
      <c r="C993" s="58">
        <f>Bil!D28</f>
        <v>121452</v>
      </c>
      <c r="D993" s="58">
        <f>Bil!E28</f>
        <v>146084</v>
      </c>
      <c r="E993" s="58">
        <v>0</v>
      </c>
      <c r="F993" s="58">
        <v>0</v>
      </c>
      <c r="G993" s="59">
        <f t="shared" si="32"/>
        <v>7031.5400000000009</v>
      </c>
      <c r="H993" s="59">
        <f t="shared" si="31"/>
        <v>0</v>
      </c>
      <c r="I993" s="60"/>
    </row>
    <row r="994" spans="1:9" x14ac:dyDescent="0.2">
      <c r="A994" s="57">
        <v>152</v>
      </c>
      <c r="B994" s="58">
        <f>Bil!C29</f>
        <v>18</v>
      </c>
      <c r="C994" s="58">
        <f>Bil!D29</f>
        <v>11577</v>
      </c>
      <c r="D994" s="58">
        <f>Bil!E29</f>
        <v>0</v>
      </c>
      <c r="E994" s="58">
        <v>0</v>
      </c>
      <c r="F994" s="58">
        <v>0</v>
      </c>
      <c r="G994" s="59">
        <f t="shared" si="32"/>
        <v>208.386</v>
      </c>
      <c r="H994" s="59">
        <f t="shared" si="31"/>
        <v>0</v>
      </c>
      <c r="I994" s="60"/>
    </row>
    <row r="995" spans="1:9" x14ac:dyDescent="0.2">
      <c r="A995" s="57">
        <v>152</v>
      </c>
      <c r="B995" s="58">
        <f>Bil!C30</f>
        <v>19</v>
      </c>
      <c r="C995" s="58">
        <f>Bil!D30</f>
        <v>83072</v>
      </c>
      <c r="D995" s="58">
        <f>Bil!E30</f>
        <v>90835</v>
      </c>
      <c r="E995" s="58">
        <v>0</v>
      </c>
      <c r="F995" s="58">
        <v>0</v>
      </c>
      <c r="G995" s="59">
        <f t="shared" si="32"/>
        <v>5030.098</v>
      </c>
      <c r="H995" s="59">
        <f t="shared" si="31"/>
        <v>0</v>
      </c>
      <c r="I995" s="60"/>
    </row>
    <row r="996" spans="1:9" x14ac:dyDescent="0.2">
      <c r="A996" s="57">
        <v>152</v>
      </c>
      <c r="B996" s="58">
        <f>Bil!C31</f>
        <v>20</v>
      </c>
      <c r="C996" s="58">
        <f>Bil!D31</f>
        <v>95172</v>
      </c>
      <c r="D996" s="58">
        <f>Bil!E31</f>
        <v>96933</v>
      </c>
      <c r="E996" s="58">
        <v>0</v>
      </c>
      <c r="F996" s="58">
        <v>0</v>
      </c>
      <c r="G996" s="59">
        <f t="shared" si="32"/>
        <v>5780.76</v>
      </c>
      <c r="H996" s="59">
        <f t="shared" si="31"/>
        <v>0</v>
      </c>
      <c r="I996" s="60"/>
    </row>
    <row r="997" spans="1:9" x14ac:dyDescent="0.2">
      <c r="A997" s="57">
        <v>152</v>
      </c>
      <c r="B997" s="58">
        <f>Bil!C32</f>
        <v>21</v>
      </c>
      <c r="C997" s="58">
        <f>Bil!D32</f>
        <v>317841</v>
      </c>
      <c r="D997" s="58">
        <f>Bil!E32</f>
        <v>347633</v>
      </c>
      <c r="E997" s="58">
        <v>0</v>
      </c>
      <c r="F997" s="58">
        <v>0</v>
      </c>
      <c r="G997" s="59">
        <f t="shared" si="32"/>
        <v>21275.247000000003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2333930</v>
      </c>
      <c r="D999" s="58">
        <f>Bil!E34</f>
        <v>2379307</v>
      </c>
      <c r="E999" s="58">
        <v>0</v>
      </c>
      <c r="F999" s="58">
        <v>0</v>
      </c>
      <c r="G999" s="59">
        <f t="shared" si="32"/>
        <v>163128.51199999999</v>
      </c>
      <c r="H999" s="59">
        <f t="shared" si="31"/>
        <v>0</v>
      </c>
      <c r="I999" s="60"/>
    </row>
    <row r="1000" spans="1:9" x14ac:dyDescent="0.2">
      <c r="A1000" s="57">
        <v>152</v>
      </c>
      <c r="B1000" s="58">
        <f>Bil!C35</f>
        <v>24</v>
      </c>
      <c r="C1000" s="58">
        <f>Bil!D35</f>
        <v>0</v>
      </c>
      <c r="D1000" s="58">
        <f>Bil!E35</f>
        <v>170537</v>
      </c>
      <c r="E1000" s="58">
        <v>0</v>
      </c>
      <c r="F1000" s="58">
        <v>0</v>
      </c>
      <c r="G1000" s="59">
        <f t="shared" si="32"/>
        <v>8185.7759999999998</v>
      </c>
      <c r="H1000" s="59">
        <f t="shared" si="31"/>
        <v>0</v>
      </c>
      <c r="I1000" s="60"/>
    </row>
    <row r="1001" spans="1:9" x14ac:dyDescent="0.2">
      <c r="A1001" s="57">
        <v>152</v>
      </c>
      <c r="B1001" s="58">
        <f>Bil!C36</f>
        <v>25</v>
      </c>
      <c r="C1001" s="58">
        <f>Bil!D36</f>
        <v>144886</v>
      </c>
      <c r="D1001" s="58">
        <f>Bil!E36</f>
        <v>339786</v>
      </c>
      <c r="E1001" s="58">
        <v>0</v>
      </c>
      <c r="F1001" s="58">
        <v>0</v>
      </c>
      <c r="G1001" s="59">
        <f t="shared" si="32"/>
        <v>20611.45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144886</v>
      </c>
      <c r="D1005" s="58">
        <f>Bil!E40</f>
        <v>169249</v>
      </c>
      <c r="E1005" s="58">
        <v>0</v>
      </c>
      <c r="F1005" s="58">
        <v>0</v>
      </c>
      <c r="G1005" s="59">
        <f t="shared" si="32"/>
        <v>14018.136000000002</v>
      </c>
      <c r="H1005" s="59">
        <f t="shared" si="31"/>
        <v>0</v>
      </c>
      <c r="I1005" s="60"/>
    </row>
    <row r="1006" spans="1:9" x14ac:dyDescent="0.2">
      <c r="A1006" s="57">
        <v>152</v>
      </c>
      <c r="B1006" s="58">
        <f>Bil!C41</f>
        <v>30</v>
      </c>
      <c r="C1006" s="58">
        <f>Bil!D41</f>
        <v>38780</v>
      </c>
      <c r="D1006" s="58">
        <f>Bil!E41</f>
        <v>6666</v>
      </c>
      <c r="E1006" s="58">
        <v>0</v>
      </c>
      <c r="F1006" s="58">
        <v>0</v>
      </c>
      <c r="G1006" s="59">
        <f t="shared" si="32"/>
        <v>1563.36</v>
      </c>
      <c r="H1006" s="59">
        <f t="shared" si="31"/>
        <v>0</v>
      </c>
      <c r="I1006" s="60"/>
    </row>
    <row r="1007" spans="1:9" x14ac:dyDescent="0.2">
      <c r="A1007" s="57">
        <v>152</v>
      </c>
      <c r="B1007" s="58">
        <f>Bil!C42</f>
        <v>31</v>
      </c>
      <c r="C1007" s="58">
        <f>Bil!D42</f>
        <v>179462</v>
      </c>
      <c r="D1007" s="58">
        <f>Bil!E42</f>
        <v>183305</v>
      </c>
      <c r="E1007" s="58">
        <v>0</v>
      </c>
      <c r="F1007" s="58">
        <v>0</v>
      </c>
      <c r="G1007" s="59">
        <f t="shared" si="32"/>
        <v>16928.232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140682</v>
      </c>
      <c r="D1011" s="58">
        <f>Bil!E46</f>
        <v>176639</v>
      </c>
      <c r="E1011" s="58">
        <v>0</v>
      </c>
      <c r="F1011" s="58">
        <v>0</v>
      </c>
      <c r="G1011" s="59">
        <f t="shared" si="32"/>
        <v>17288.600000000002</v>
      </c>
      <c r="H1011" s="59">
        <f t="shared" si="31"/>
        <v>0</v>
      </c>
      <c r="I1011" s="60"/>
    </row>
    <row r="1012" spans="1:9" x14ac:dyDescent="0.2">
      <c r="A1012" s="57">
        <v>152</v>
      </c>
      <c r="B1012" s="58">
        <f>Bil!C47</f>
        <v>36</v>
      </c>
      <c r="C1012" s="58">
        <f>Bil!D47</f>
        <v>7257</v>
      </c>
      <c r="D1012" s="58">
        <f>Bil!E47</f>
        <v>5248</v>
      </c>
      <c r="E1012" s="58">
        <v>0</v>
      </c>
      <c r="F1012" s="58">
        <v>0</v>
      </c>
      <c r="G1012" s="59">
        <f t="shared" si="32"/>
        <v>639.10799999999995</v>
      </c>
      <c r="H1012" s="59">
        <f t="shared" si="31"/>
        <v>0</v>
      </c>
      <c r="I1012" s="60"/>
    </row>
    <row r="1013" spans="1:9" x14ac:dyDescent="0.2">
      <c r="A1013" s="57">
        <v>152</v>
      </c>
      <c r="B1013" s="58">
        <f>Bil!C48</f>
        <v>37</v>
      </c>
      <c r="C1013" s="58">
        <f>Bil!D48</f>
        <v>10046</v>
      </c>
      <c r="D1013" s="58">
        <f>Bil!E48</f>
        <v>10046</v>
      </c>
      <c r="E1013" s="58">
        <v>0</v>
      </c>
      <c r="F1013" s="58">
        <v>0</v>
      </c>
      <c r="G1013" s="59">
        <f t="shared" si="32"/>
        <v>1115.106</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2789</v>
      </c>
      <c r="D1015" s="58">
        <f>Bil!E50</f>
        <v>4798</v>
      </c>
      <c r="E1015" s="58">
        <v>0</v>
      </c>
      <c r="F1015" s="58">
        <v>0</v>
      </c>
      <c r="G1015" s="59">
        <f t="shared" si="32"/>
        <v>483.01499999999999</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4270</v>
      </c>
      <c r="D1018" s="58">
        <f>Bil!E53</f>
        <v>0</v>
      </c>
      <c r="E1018" s="58">
        <v>0</v>
      </c>
      <c r="F1018" s="58">
        <v>0</v>
      </c>
      <c r="G1018" s="59">
        <f t="shared" si="32"/>
        <v>179.34</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4270</v>
      </c>
      <c r="D1021" s="58">
        <f>Bil!E56</f>
        <v>0</v>
      </c>
      <c r="E1021" s="58">
        <v>0</v>
      </c>
      <c r="F1021" s="58">
        <v>0</v>
      </c>
      <c r="G1021" s="59">
        <f t="shared" si="32"/>
        <v>192.15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142054</v>
      </c>
      <c r="D1025" s="58">
        <f>Bil!E60</f>
        <v>145334</v>
      </c>
      <c r="E1025" s="58">
        <v>0</v>
      </c>
      <c r="F1025" s="58">
        <v>0</v>
      </c>
      <c r="G1025" s="59">
        <f t="shared" si="32"/>
        <v>21203.378000000001</v>
      </c>
      <c r="H1025" s="59">
        <f t="shared" si="31"/>
        <v>0</v>
      </c>
      <c r="I1025" s="60"/>
    </row>
    <row r="1026" spans="1:9" x14ac:dyDescent="0.2">
      <c r="A1026" s="57">
        <v>152</v>
      </c>
      <c r="B1026" s="58">
        <f>Bil!C61</f>
        <v>50</v>
      </c>
      <c r="C1026" s="58">
        <f>Bil!D61</f>
        <v>142054</v>
      </c>
      <c r="D1026" s="58">
        <f>Bil!E61</f>
        <v>145334</v>
      </c>
      <c r="E1026" s="58">
        <v>0</v>
      </c>
      <c r="F1026" s="58">
        <v>0</v>
      </c>
      <c r="G1026" s="59">
        <f t="shared" si="32"/>
        <v>21636.100000000002</v>
      </c>
      <c r="H1026" s="59">
        <f t="shared" ref="H1026:H1089" si="33">ABS(C1026-ROUND(C1026,0))+ABS(D1026-ROUND(D1026,0))</f>
        <v>0</v>
      </c>
      <c r="I1026" s="60"/>
    </row>
    <row r="1027" spans="1:9" x14ac:dyDescent="0.2">
      <c r="A1027" s="57">
        <v>152</v>
      </c>
      <c r="B1027" s="58">
        <f>Bil!C62</f>
        <v>51</v>
      </c>
      <c r="C1027" s="58">
        <f>Bil!D62</f>
        <v>0</v>
      </c>
      <c r="D1027" s="58">
        <f>Bil!E62</f>
        <v>246000</v>
      </c>
      <c r="E1027" s="58">
        <v>0</v>
      </c>
      <c r="F1027" s="58">
        <v>0</v>
      </c>
      <c r="G1027" s="59">
        <f t="shared" si="32"/>
        <v>25092</v>
      </c>
      <c r="H1027" s="59">
        <f t="shared" si="33"/>
        <v>0</v>
      </c>
      <c r="I1027" s="60"/>
    </row>
    <row r="1028" spans="1:9" x14ac:dyDescent="0.2">
      <c r="A1028" s="57">
        <v>152</v>
      </c>
      <c r="B1028" s="58">
        <f>Bil!C63</f>
        <v>52</v>
      </c>
      <c r="C1028" s="58">
        <f>Bil!D63</f>
        <v>0</v>
      </c>
      <c r="D1028" s="58">
        <f>Bil!E63</f>
        <v>246000</v>
      </c>
      <c r="E1028" s="58">
        <v>0</v>
      </c>
      <c r="F1028" s="58">
        <v>0</v>
      </c>
      <c r="G1028" s="59">
        <f t="shared" si="32"/>
        <v>25584</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491113</v>
      </c>
      <c r="D1039" s="58">
        <f>Bil!E74</f>
        <v>620326</v>
      </c>
      <c r="E1039" s="58">
        <v>0</v>
      </c>
      <c r="F1039" s="58">
        <v>0</v>
      </c>
      <c r="G1039" s="59">
        <f t="shared" si="32"/>
        <v>109101.19500000001</v>
      </c>
      <c r="H1039" s="59">
        <f t="shared" si="33"/>
        <v>0</v>
      </c>
      <c r="I1039" s="60"/>
    </row>
    <row r="1040" spans="1:9" x14ac:dyDescent="0.2">
      <c r="A1040" s="57">
        <v>152</v>
      </c>
      <c r="B1040" s="58">
        <f>Bil!C75</f>
        <v>64</v>
      </c>
      <c r="C1040" s="58">
        <f>Bil!D75</f>
        <v>102049</v>
      </c>
      <c r="D1040" s="58">
        <f>Bil!E75</f>
        <v>208958</v>
      </c>
      <c r="E1040" s="58">
        <v>0</v>
      </c>
      <c r="F1040" s="58">
        <v>0</v>
      </c>
      <c r="G1040" s="59">
        <f t="shared" si="32"/>
        <v>33277.760000000002</v>
      </c>
      <c r="H1040" s="59">
        <f t="shared" si="33"/>
        <v>0</v>
      </c>
      <c r="I1040" s="60"/>
    </row>
    <row r="1041" spans="1:9" x14ac:dyDescent="0.2">
      <c r="A1041" s="57">
        <v>152</v>
      </c>
      <c r="B1041" s="58">
        <f>Bil!C76</f>
        <v>65</v>
      </c>
      <c r="C1041" s="58">
        <f>Bil!D76</f>
        <v>101772</v>
      </c>
      <c r="D1041" s="58">
        <f>Bil!E76</f>
        <v>208661</v>
      </c>
      <c r="E1041" s="58">
        <v>0</v>
      </c>
      <c r="F1041" s="58">
        <v>0</v>
      </c>
      <c r="G1041" s="59">
        <f t="shared" ref="G1041:G1104" si="34">B1041/1000*C1041+B1041/500*D1041</f>
        <v>33741.11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101772</v>
      </c>
      <c r="D1043" s="58">
        <f>Bil!E78</f>
        <v>208661</v>
      </c>
      <c r="E1043" s="58">
        <v>0</v>
      </c>
      <c r="F1043" s="58">
        <v>0</v>
      </c>
      <c r="G1043" s="59">
        <f t="shared" si="34"/>
        <v>34779.298000000003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277</v>
      </c>
      <c r="D1047" s="58">
        <f>Bil!E82</f>
        <v>297</v>
      </c>
      <c r="E1047" s="58">
        <v>0</v>
      </c>
      <c r="F1047" s="58">
        <v>0</v>
      </c>
      <c r="G1047" s="59">
        <f t="shared" si="34"/>
        <v>61.840999999999994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1887</v>
      </c>
      <c r="D1049" s="58">
        <f>Bil!E84</f>
        <v>1788</v>
      </c>
      <c r="E1049" s="58">
        <v>0</v>
      </c>
      <c r="F1049" s="58">
        <v>0</v>
      </c>
      <c r="G1049" s="59">
        <f t="shared" si="34"/>
        <v>398.79899999999998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1887</v>
      </c>
      <c r="D1056" s="58">
        <f>Bil!E91</f>
        <v>1788</v>
      </c>
      <c r="E1056" s="58">
        <v>0</v>
      </c>
      <c r="F1056" s="58">
        <v>0</v>
      </c>
      <c r="G1056" s="59">
        <f t="shared" si="34"/>
        <v>437.03999999999996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17146</v>
      </c>
      <c r="D1116" s="58">
        <f>Bil!E151</f>
        <v>24233</v>
      </c>
      <c r="E1116" s="58">
        <v>0</v>
      </c>
      <c r="F1116" s="58">
        <v>0</v>
      </c>
      <c r="G1116" s="59">
        <f t="shared" si="36"/>
        <v>9185.68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9706</v>
      </c>
      <c r="D1128" s="58">
        <f>Bil!E163</f>
        <v>15288</v>
      </c>
      <c r="E1128" s="58">
        <v>0</v>
      </c>
      <c r="F1128" s="58">
        <v>0</v>
      </c>
      <c r="G1128" s="59">
        <f t="shared" si="36"/>
        <v>6122.8639999999996</v>
      </c>
      <c r="H1128" s="59">
        <f t="shared" si="35"/>
        <v>0</v>
      </c>
      <c r="I1128" s="60"/>
    </row>
    <row r="1129" spans="1:9" x14ac:dyDescent="0.2">
      <c r="A1129" s="57">
        <v>152</v>
      </c>
      <c r="B1129" s="58">
        <f>Bil!C164</f>
        <v>153</v>
      </c>
      <c r="C1129" s="58">
        <f>Bil!D164</f>
        <v>7440</v>
      </c>
      <c r="D1129" s="58">
        <f>Bil!E164</f>
        <v>8945</v>
      </c>
      <c r="E1129" s="58">
        <v>0</v>
      </c>
      <c r="F1129" s="58">
        <v>0</v>
      </c>
      <c r="G1129" s="59">
        <f t="shared" si="36"/>
        <v>3875.49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370031</v>
      </c>
      <c r="D1134" s="58">
        <f>Bil!E169</f>
        <v>385347</v>
      </c>
      <c r="E1134" s="58">
        <v>0</v>
      </c>
      <c r="F1134" s="58">
        <v>0</v>
      </c>
      <c r="G1134" s="59">
        <f t="shared" si="36"/>
        <v>180234.55</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370031</v>
      </c>
      <c r="D1137" s="58">
        <f>Bil!E172</f>
        <v>385347</v>
      </c>
      <c r="E1137" s="58">
        <v>0</v>
      </c>
      <c r="F1137" s="58">
        <v>0</v>
      </c>
      <c r="G1137" s="59">
        <f t="shared" si="36"/>
        <v>183656.72500000001</v>
      </c>
      <c r="H1137" s="59">
        <f t="shared" si="35"/>
        <v>0</v>
      </c>
      <c r="I1137" s="60"/>
    </row>
    <row r="1138" spans="1:9" x14ac:dyDescent="0.2">
      <c r="A1138" s="57">
        <v>152</v>
      </c>
      <c r="B1138" s="58">
        <f>Bil!C173</f>
        <v>162</v>
      </c>
      <c r="C1138" s="58">
        <f>Bil!D173</f>
        <v>16840590</v>
      </c>
      <c r="D1138" s="58">
        <f>Bil!E173</f>
        <v>17105368</v>
      </c>
      <c r="E1138" s="58">
        <v>0</v>
      </c>
      <c r="F1138" s="58">
        <v>0</v>
      </c>
      <c r="G1138" s="59">
        <f t="shared" si="36"/>
        <v>8270314.8119999999</v>
      </c>
      <c r="H1138" s="59">
        <f t="shared" si="35"/>
        <v>0</v>
      </c>
      <c r="I1138" s="60"/>
    </row>
    <row r="1139" spans="1:9" x14ac:dyDescent="0.2">
      <c r="A1139" s="57">
        <v>152</v>
      </c>
      <c r="B1139" s="58">
        <f>Bil!C174</f>
        <v>163</v>
      </c>
      <c r="C1139" s="58">
        <f>Bil!D174</f>
        <v>417496</v>
      </c>
      <c r="D1139" s="58">
        <f>Bil!E174</f>
        <v>403341</v>
      </c>
      <c r="E1139" s="58">
        <v>0</v>
      </c>
      <c r="F1139" s="58">
        <v>0</v>
      </c>
      <c r="G1139" s="59">
        <f t="shared" si="36"/>
        <v>199541.014</v>
      </c>
      <c r="H1139" s="59">
        <f t="shared" si="35"/>
        <v>0</v>
      </c>
      <c r="I1139" s="60"/>
    </row>
    <row r="1140" spans="1:9" x14ac:dyDescent="0.2">
      <c r="A1140" s="57">
        <v>152</v>
      </c>
      <c r="B1140" s="58">
        <f>Bil!C175</f>
        <v>164</v>
      </c>
      <c r="C1140" s="58">
        <f>Bil!D175</f>
        <v>406653</v>
      </c>
      <c r="D1140" s="58">
        <f>Bil!E175</f>
        <v>392498</v>
      </c>
      <c r="E1140" s="58">
        <v>0</v>
      </c>
      <c r="F1140" s="58">
        <v>0</v>
      </c>
      <c r="G1140" s="59">
        <f t="shared" si="36"/>
        <v>195430.43600000002</v>
      </c>
      <c r="H1140" s="59">
        <f t="shared" si="35"/>
        <v>0</v>
      </c>
      <c r="I1140" s="60"/>
    </row>
    <row r="1141" spans="1:9" x14ac:dyDescent="0.2">
      <c r="A1141" s="57">
        <v>152</v>
      </c>
      <c r="B1141" s="58">
        <f>Bil!C176</f>
        <v>165</v>
      </c>
      <c r="C1141" s="58">
        <f>Bil!D176</f>
        <v>352103</v>
      </c>
      <c r="D1141" s="58">
        <f>Bil!E176</f>
        <v>369160</v>
      </c>
      <c r="E1141" s="58">
        <v>0</v>
      </c>
      <c r="F1141" s="58">
        <v>0</v>
      </c>
      <c r="G1141" s="59">
        <f t="shared" si="36"/>
        <v>179919.79500000001</v>
      </c>
      <c r="H1141" s="59">
        <f t="shared" si="35"/>
        <v>0</v>
      </c>
      <c r="I1141" s="60"/>
    </row>
    <row r="1142" spans="1:9" x14ac:dyDescent="0.2">
      <c r="A1142" s="57">
        <v>152</v>
      </c>
      <c r="B1142" s="58">
        <f>Bil!C177</f>
        <v>166</v>
      </c>
      <c r="C1142" s="58">
        <f>Bil!D177</f>
        <v>52639</v>
      </c>
      <c r="D1142" s="58">
        <f>Bil!E177</f>
        <v>21550</v>
      </c>
      <c r="E1142" s="58">
        <v>0</v>
      </c>
      <c r="F1142" s="58">
        <v>0</v>
      </c>
      <c r="G1142" s="59">
        <f t="shared" si="36"/>
        <v>15892.674000000001</v>
      </c>
      <c r="H1142" s="59">
        <f t="shared" si="35"/>
        <v>0</v>
      </c>
      <c r="I1142" s="60"/>
    </row>
    <row r="1143" spans="1:9" x14ac:dyDescent="0.2">
      <c r="A1143" s="57">
        <v>152</v>
      </c>
      <c r="B1143" s="58">
        <f>Bil!C178</f>
        <v>167</v>
      </c>
      <c r="C1143" s="58">
        <f>Bil!D178</f>
        <v>24</v>
      </c>
      <c r="D1143" s="58">
        <f>Bil!E178</f>
        <v>0</v>
      </c>
      <c r="E1143" s="58">
        <v>0</v>
      </c>
      <c r="F1143" s="58">
        <v>0</v>
      </c>
      <c r="G1143" s="59">
        <f t="shared" si="36"/>
        <v>4.008</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24</v>
      </c>
      <c r="D1145" s="58">
        <f>Bil!E180</f>
        <v>0</v>
      </c>
      <c r="E1145" s="58">
        <v>0</v>
      </c>
      <c r="F1145" s="58">
        <v>0</v>
      </c>
      <c r="G1145" s="59">
        <f t="shared" si="36"/>
        <v>4.056</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1887</v>
      </c>
      <c r="D1150" s="58">
        <f>Bil!E185</f>
        <v>1788</v>
      </c>
      <c r="E1150" s="58">
        <v>0</v>
      </c>
      <c r="F1150" s="58">
        <v>0</v>
      </c>
      <c r="G1150" s="59">
        <f t="shared" si="36"/>
        <v>950.5619999999999</v>
      </c>
      <c r="H1150" s="59">
        <f t="shared" si="35"/>
        <v>0</v>
      </c>
      <c r="I1150" s="60"/>
    </row>
    <row r="1151" spans="1:9" x14ac:dyDescent="0.2">
      <c r="A1151" s="57">
        <v>152</v>
      </c>
      <c r="B1151" s="58">
        <f>Bil!C186</f>
        <v>175</v>
      </c>
      <c r="C1151" s="58">
        <f>Bil!D186</f>
        <v>10843</v>
      </c>
      <c r="D1151" s="58">
        <f>Bil!E186</f>
        <v>10843</v>
      </c>
      <c r="E1151" s="58">
        <v>0</v>
      </c>
      <c r="F1151" s="58">
        <v>0</v>
      </c>
      <c r="G1151" s="59">
        <f t="shared" si="36"/>
        <v>5692.5749999999998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16423094</v>
      </c>
      <c r="D1199" s="58">
        <f>Bil!E234</f>
        <v>16702027</v>
      </c>
      <c r="E1199" s="58">
        <v>0</v>
      </c>
      <c r="F1199" s="58">
        <v>0</v>
      </c>
      <c r="G1199" s="59">
        <f t="shared" si="38"/>
        <v>11111454.004000001</v>
      </c>
      <c r="H1199" s="59">
        <f t="shared" si="37"/>
        <v>0</v>
      </c>
      <c r="I1199" s="60"/>
    </row>
    <row r="1200" spans="1:9" x14ac:dyDescent="0.2">
      <c r="A1200" s="57">
        <v>152</v>
      </c>
      <c r="B1200" s="58">
        <f>Bil!C235</f>
        <v>224</v>
      </c>
      <c r="C1200" s="58">
        <f>Bil!D235</f>
        <v>16325975</v>
      </c>
      <c r="D1200" s="58">
        <f>Bil!E235</f>
        <v>16461540</v>
      </c>
      <c r="E1200" s="58">
        <v>0</v>
      </c>
      <c r="F1200" s="58">
        <v>0</v>
      </c>
      <c r="G1200" s="59">
        <f t="shared" si="38"/>
        <v>11031788.32</v>
      </c>
      <c r="H1200" s="59">
        <f t="shared" si="37"/>
        <v>0</v>
      </c>
      <c r="I1200" s="60"/>
    </row>
    <row r="1201" spans="1:9" x14ac:dyDescent="0.2">
      <c r="A1201" s="57">
        <v>152</v>
      </c>
      <c r="B1201" s="58">
        <f>Bil!C236</f>
        <v>225</v>
      </c>
      <c r="C1201" s="58">
        <f>Bil!D236</f>
        <v>16325975</v>
      </c>
      <c r="D1201" s="58">
        <f>Bil!E236</f>
        <v>16461540</v>
      </c>
      <c r="E1201" s="58">
        <v>0</v>
      </c>
      <c r="F1201" s="58">
        <v>0</v>
      </c>
      <c r="G1201" s="59">
        <f t="shared" si="38"/>
        <v>11081037.375</v>
      </c>
      <c r="H1201" s="59">
        <f t="shared" si="37"/>
        <v>0</v>
      </c>
      <c r="I1201" s="60"/>
    </row>
    <row r="1202" spans="1:9" x14ac:dyDescent="0.2">
      <c r="A1202" s="57">
        <v>152</v>
      </c>
      <c r="B1202" s="58">
        <f>Bil!C237</f>
        <v>226</v>
      </c>
      <c r="C1202" s="58">
        <f>Bil!D237</f>
        <v>16109761</v>
      </c>
      <c r="D1202" s="58">
        <f>Bil!E237</f>
        <v>16196036</v>
      </c>
      <c r="E1202" s="58">
        <v>0</v>
      </c>
      <c r="F1202" s="58">
        <v>0</v>
      </c>
      <c r="G1202" s="59">
        <f t="shared" si="38"/>
        <v>10961414.257999999</v>
      </c>
      <c r="H1202" s="59">
        <f t="shared" si="37"/>
        <v>0</v>
      </c>
      <c r="I1202" s="60"/>
    </row>
    <row r="1203" spans="1:9" x14ac:dyDescent="0.2">
      <c r="A1203" s="57">
        <v>152</v>
      </c>
      <c r="B1203" s="58">
        <f>Bil!C238</f>
        <v>227</v>
      </c>
      <c r="C1203" s="58">
        <f>Bil!D238</f>
        <v>216214</v>
      </c>
      <c r="D1203" s="58">
        <f>Bil!E238</f>
        <v>265504</v>
      </c>
      <c r="E1203" s="58">
        <v>0</v>
      </c>
      <c r="F1203" s="58">
        <v>0</v>
      </c>
      <c r="G1203" s="59">
        <f t="shared" si="38"/>
        <v>169619.394</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195550</v>
      </c>
      <c r="D1208" s="58">
        <f>Bil!E243</f>
        <v>310040</v>
      </c>
      <c r="E1208" s="58">
        <v>0</v>
      </c>
      <c r="F1208" s="58">
        <v>0</v>
      </c>
      <c r="G1208" s="59">
        <f t="shared" si="38"/>
        <v>189226.16</v>
      </c>
      <c r="H1208" s="59">
        <f t="shared" si="37"/>
        <v>0</v>
      </c>
      <c r="I1208" s="60"/>
    </row>
    <row r="1209" spans="1:9" x14ac:dyDescent="0.2">
      <c r="A1209" s="57">
        <v>152</v>
      </c>
      <c r="B1209" s="58">
        <f>Bil!C244</f>
        <v>233</v>
      </c>
      <c r="C1209" s="58">
        <f>Bil!D244</f>
        <v>195550</v>
      </c>
      <c r="D1209" s="58">
        <f>Bil!E244</f>
        <v>310040</v>
      </c>
      <c r="E1209" s="58">
        <v>0</v>
      </c>
      <c r="F1209" s="58">
        <v>0</v>
      </c>
      <c r="G1209" s="59">
        <f t="shared" si="38"/>
        <v>190041.79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115577</v>
      </c>
      <c r="D1212" s="58">
        <f>Bil!E247</f>
        <v>93786</v>
      </c>
      <c r="E1212" s="58">
        <v>0</v>
      </c>
      <c r="F1212" s="58">
        <v>0</v>
      </c>
      <c r="G1212" s="59">
        <f t="shared" si="38"/>
        <v>71543.16399999999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115577</v>
      </c>
      <c r="D1214" s="58">
        <f>Bil!E249</f>
        <v>93786</v>
      </c>
      <c r="E1214" s="58">
        <v>0</v>
      </c>
      <c r="F1214" s="58">
        <v>0</v>
      </c>
      <c r="G1214" s="59">
        <f t="shared" si="38"/>
        <v>72149.462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17146</v>
      </c>
      <c r="D1216" s="58">
        <f>Bil!E251</f>
        <v>24233</v>
      </c>
      <c r="E1216" s="58">
        <v>0</v>
      </c>
      <c r="F1216" s="58">
        <v>0</v>
      </c>
      <c r="G1216" s="59">
        <f t="shared" si="38"/>
        <v>15746.880000000001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2750</v>
      </c>
      <c r="D1224" s="58">
        <f>Bil!E260</f>
        <v>24233</v>
      </c>
      <c r="E1224" s="58">
        <v>0</v>
      </c>
      <c r="F1224" s="58">
        <v>0</v>
      </c>
      <c r="G1224" s="59">
        <f t="shared" si="38"/>
        <v>12701.567999999999</v>
      </c>
      <c r="H1224" s="59">
        <f t="shared" si="39"/>
        <v>0</v>
      </c>
      <c r="I1224" s="60"/>
    </row>
    <row r="1225" spans="1:9" x14ac:dyDescent="0.2">
      <c r="A1225" s="57">
        <v>152</v>
      </c>
      <c r="B1225" s="58">
        <f>Bil!C261</f>
        <v>249</v>
      </c>
      <c r="C1225" s="58">
        <f>Bil!D261</f>
        <v>14396</v>
      </c>
      <c r="D1225" s="58">
        <f>Bil!E261</f>
        <v>0</v>
      </c>
      <c r="E1225" s="58">
        <v>0</v>
      </c>
      <c r="F1225" s="58">
        <v>0</v>
      </c>
      <c r="G1225" s="59">
        <f t="shared" si="38"/>
        <v>3584.6039999999998</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1887</v>
      </c>
      <c r="D1228" s="58">
        <f>Bil!E264</f>
        <v>1788</v>
      </c>
      <c r="E1228" s="58">
        <v>0</v>
      </c>
      <c r="F1228" s="58">
        <v>0</v>
      </c>
      <c r="G1228" s="59">
        <f t="shared" si="38"/>
        <v>1376.6759999999999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7820</v>
      </c>
      <c r="D1251" s="58">
        <f>Bil!E287</f>
        <v>1788</v>
      </c>
      <c r="E1251" s="58">
        <v>0</v>
      </c>
      <c r="F1251" s="58">
        <v>0</v>
      </c>
      <c r="G1251" s="59">
        <f t="shared" si="40"/>
        <v>3133.9</v>
      </c>
      <c r="H1251" s="59">
        <f t="shared" si="39"/>
        <v>0</v>
      </c>
      <c r="I1251" s="60"/>
    </row>
    <row r="1252" spans="1:9" x14ac:dyDescent="0.2">
      <c r="A1252" s="57">
        <v>152</v>
      </c>
      <c r="B1252" s="58">
        <f>Bil!C288</f>
        <v>276</v>
      </c>
      <c r="C1252" s="58">
        <f>Bil!D288</f>
        <v>398832</v>
      </c>
      <c r="D1252" s="58">
        <f>Bil!E288</f>
        <v>390710</v>
      </c>
      <c r="E1252" s="58">
        <v>0</v>
      </c>
      <c r="F1252" s="58">
        <v>0</v>
      </c>
      <c r="G1252" s="59">
        <f t="shared" si="40"/>
        <v>325749.55200000003</v>
      </c>
      <c r="H1252" s="59">
        <f t="shared" si="39"/>
        <v>0</v>
      </c>
      <c r="I1252" s="60"/>
    </row>
    <row r="1253" spans="1:9" x14ac:dyDescent="0.2">
      <c r="A1253" s="57">
        <v>152</v>
      </c>
      <c r="B1253" s="58">
        <f>Bil!C289</f>
        <v>277</v>
      </c>
      <c r="C1253" s="58">
        <f>Bil!D289</f>
        <v>10843</v>
      </c>
      <c r="D1253" s="58">
        <f>Bil!E289</f>
        <v>10843</v>
      </c>
      <c r="E1253" s="58">
        <v>0</v>
      </c>
      <c r="F1253" s="58">
        <v>0</v>
      </c>
      <c r="G1253" s="59">
        <f t="shared" si="40"/>
        <v>9010.5330000000013</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1887</v>
      </c>
      <c r="D1262" s="58">
        <f>Bil!E298</f>
        <v>1788</v>
      </c>
      <c r="E1262" s="58">
        <v>0</v>
      </c>
      <c r="F1262" s="58">
        <v>0</v>
      </c>
      <c r="G1262" s="59">
        <f t="shared" si="40"/>
        <v>1562.4179999999997</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6927646</v>
      </c>
      <c r="D1396" s="58">
        <f>RasF!E121</f>
        <v>6891259</v>
      </c>
      <c r="E1396" s="58">
        <v>0</v>
      </c>
      <c r="F1396" s="58">
        <v>0</v>
      </c>
      <c r="G1396" s="59">
        <f t="shared" si="44"/>
        <v>2278118.04</v>
      </c>
      <c r="H1396" s="59">
        <f t="shared" si="43"/>
        <v>0</v>
      </c>
      <c r="I1396" s="60"/>
    </row>
    <row r="1397" spans="1:9" x14ac:dyDescent="0.2">
      <c r="A1397" s="57">
        <v>154</v>
      </c>
      <c r="B1397" s="58">
        <f>RasF!C122</f>
        <v>111</v>
      </c>
      <c r="C1397" s="58">
        <f>RasF!D122</f>
        <v>6749455</v>
      </c>
      <c r="D1397" s="58">
        <f>RasF!E122</f>
        <v>6650486</v>
      </c>
      <c r="E1397" s="58">
        <v>0</v>
      </c>
      <c r="F1397" s="58">
        <v>0</v>
      </c>
      <c r="G1397" s="59">
        <f t="shared" si="44"/>
        <v>2225597.3969999999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6749455</v>
      </c>
      <c r="D1399" s="58">
        <f>RasF!E124</f>
        <v>6650486</v>
      </c>
      <c r="E1399" s="58">
        <v>0</v>
      </c>
      <c r="F1399" s="58">
        <v>0</v>
      </c>
      <c r="G1399" s="59">
        <f t="shared" si="44"/>
        <v>2265698.2510000002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178191</v>
      </c>
      <c r="D1408" s="58">
        <f>RasF!E133</f>
        <v>240773</v>
      </c>
      <c r="E1408" s="58">
        <v>0</v>
      </c>
      <c r="F1408" s="58">
        <v>0</v>
      </c>
      <c r="G1408" s="59">
        <f t="shared" si="44"/>
        <v>80487.914000000004</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6927646</v>
      </c>
      <c r="D1423" s="67">
        <f>RasF!E148</f>
        <v>6891259</v>
      </c>
      <c r="E1423" s="67">
        <v>0</v>
      </c>
      <c r="F1423" s="67">
        <v>0</v>
      </c>
      <c r="G1423" s="68">
        <f t="shared" si="44"/>
        <v>2837292.4680000003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417495</v>
      </c>
      <c r="D1468" s="70"/>
      <c r="E1468" s="70">
        <v>0</v>
      </c>
      <c r="F1468" s="70">
        <v>0</v>
      </c>
      <c r="G1468" s="64">
        <f t="shared" ref="G1468:G1499" si="51">B1468/1000*C1468</f>
        <v>417.495</v>
      </c>
      <c r="H1468" s="64">
        <f t="shared" ref="H1468:H1499" si="52">ABS(C1468-ROUND(C1468,0))</f>
        <v>0</v>
      </c>
      <c r="I1468" s="65"/>
    </row>
    <row r="1469" spans="1:9" x14ac:dyDescent="0.2">
      <c r="A1469" s="73">
        <v>159</v>
      </c>
      <c r="B1469" s="61">
        <f>Obv!C13</f>
        <v>2</v>
      </c>
      <c r="C1469" s="61">
        <f>Obv!D13</f>
        <v>6697303</v>
      </c>
      <c r="D1469" s="61">
        <v>0</v>
      </c>
      <c r="E1469" s="61">
        <v>0</v>
      </c>
      <c r="F1469" s="61">
        <v>0</v>
      </c>
      <c r="G1469" s="59">
        <f t="shared" si="51"/>
        <v>13394.606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6391635</v>
      </c>
      <c r="D1471" s="61">
        <v>0</v>
      </c>
      <c r="E1471" s="61">
        <v>0</v>
      </c>
      <c r="F1471" s="61">
        <v>0</v>
      </c>
      <c r="G1471" s="59">
        <f t="shared" si="51"/>
        <v>25566.54</v>
      </c>
      <c r="H1471" s="59">
        <f t="shared" si="52"/>
        <v>0</v>
      </c>
      <c r="I1471" s="60"/>
    </row>
    <row r="1472" spans="1:9" x14ac:dyDescent="0.2">
      <c r="A1472" s="73">
        <v>159</v>
      </c>
      <c r="B1472" s="61">
        <f>Obv!C16</f>
        <v>5</v>
      </c>
      <c r="C1472" s="61">
        <f>Obv!D16</f>
        <v>4658405</v>
      </c>
      <c r="D1472" s="61">
        <v>0</v>
      </c>
      <c r="E1472" s="61">
        <v>0</v>
      </c>
      <c r="F1472" s="61">
        <v>0</v>
      </c>
      <c r="G1472" s="59">
        <f t="shared" si="51"/>
        <v>23292.025000000001</v>
      </c>
      <c r="H1472" s="59">
        <f t="shared" si="52"/>
        <v>0</v>
      </c>
      <c r="I1472" s="60"/>
    </row>
    <row r="1473" spans="1:9" x14ac:dyDescent="0.2">
      <c r="A1473" s="73">
        <v>159</v>
      </c>
      <c r="B1473" s="61">
        <f>Obv!C17</f>
        <v>6</v>
      </c>
      <c r="C1473" s="61">
        <f>Obv!D17</f>
        <v>1700352</v>
      </c>
      <c r="D1473" s="61">
        <v>0</v>
      </c>
      <c r="E1473" s="61">
        <v>0</v>
      </c>
      <c r="F1473" s="61">
        <v>0</v>
      </c>
      <c r="G1473" s="59">
        <f t="shared" si="51"/>
        <v>10202.112000000001</v>
      </c>
      <c r="H1473" s="59">
        <f t="shared" si="52"/>
        <v>0</v>
      </c>
      <c r="I1473" s="60"/>
    </row>
    <row r="1474" spans="1:9" x14ac:dyDescent="0.2">
      <c r="A1474" s="73">
        <v>159</v>
      </c>
      <c r="B1474" s="61">
        <f>Obv!C18</f>
        <v>7</v>
      </c>
      <c r="C1474" s="61">
        <f>Obv!D18</f>
        <v>2246</v>
      </c>
      <c r="D1474" s="61">
        <v>0</v>
      </c>
      <c r="E1474" s="61">
        <v>0</v>
      </c>
      <c r="F1474" s="61">
        <v>0</v>
      </c>
      <c r="G1474" s="59">
        <f t="shared" si="51"/>
        <v>15.722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30632</v>
      </c>
      <c r="D1478" s="61">
        <v>0</v>
      </c>
      <c r="E1478" s="61">
        <v>0</v>
      </c>
      <c r="F1478" s="61">
        <v>0</v>
      </c>
      <c r="G1478" s="59">
        <f t="shared" si="51"/>
        <v>336.952</v>
      </c>
      <c r="H1478" s="59">
        <f t="shared" si="52"/>
        <v>0</v>
      </c>
      <c r="I1478" s="60"/>
    </row>
    <row r="1479" spans="1:9" x14ac:dyDescent="0.2">
      <c r="A1479" s="73">
        <v>159</v>
      </c>
      <c r="B1479" s="61">
        <f>Obv!C23</f>
        <v>12</v>
      </c>
      <c r="C1479" s="61">
        <f>Obv!D23</f>
        <v>305668</v>
      </c>
      <c r="D1479" s="61">
        <v>0</v>
      </c>
      <c r="E1479" s="61">
        <v>0</v>
      </c>
      <c r="F1479" s="61">
        <v>0</v>
      </c>
      <c r="G1479" s="59">
        <f t="shared" si="51"/>
        <v>3668.0160000000001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6711457</v>
      </c>
      <c r="D1486" s="61">
        <v>0</v>
      </c>
      <c r="E1486" s="61">
        <v>0</v>
      </c>
      <c r="F1486" s="61">
        <v>0</v>
      </c>
      <c r="G1486" s="59">
        <f t="shared" si="51"/>
        <v>127517.68299999999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6405789</v>
      </c>
      <c r="D1488" s="61">
        <v>0</v>
      </c>
      <c r="E1488" s="61">
        <v>0</v>
      </c>
      <c r="F1488" s="61">
        <v>0</v>
      </c>
      <c r="G1488" s="59">
        <f t="shared" si="51"/>
        <v>134521.56900000002</v>
      </c>
      <c r="H1488" s="59">
        <f t="shared" si="52"/>
        <v>0</v>
      </c>
      <c r="I1488" s="60"/>
    </row>
    <row r="1489" spans="1:9" x14ac:dyDescent="0.2">
      <c r="A1489" s="73">
        <v>159</v>
      </c>
      <c r="B1489" s="61">
        <f>Obv!C33</f>
        <v>22</v>
      </c>
      <c r="C1489" s="61">
        <f>Obv!D33</f>
        <v>4641348</v>
      </c>
      <c r="D1489" s="61">
        <v>0</v>
      </c>
      <c r="E1489" s="61">
        <v>0</v>
      </c>
      <c r="F1489" s="61">
        <v>0</v>
      </c>
      <c r="G1489" s="59">
        <f t="shared" si="51"/>
        <v>102109.65599999999</v>
      </c>
      <c r="H1489" s="59">
        <f t="shared" si="52"/>
        <v>0</v>
      </c>
      <c r="I1489" s="60"/>
    </row>
    <row r="1490" spans="1:9" x14ac:dyDescent="0.2">
      <c r="A1490" s="73">
        <v>159</v>
      </c>
      <c r="B1490" s="61">
        <f>Obv!C34</f>
        <v>23</v>
      </c>
      <c r="C1490" s="61">
        <f>Obv!D34</f>
        <v>1731440</v>
      </c>
      <c r="D1490" s="61">
        <v>0</v>
      </c>
      <c r="E1490" s="61">
        <v>0</v>
      </c>
      <c r="F1490" s="61">
        <v>0</v>
      </c>
      <c r="G1490" s="59">
        <f t="shared" si="51"/>
        <v>39823.120000000003</v>
      </c>
      <c r="H1490" s="59">
        <f t="shared" si="52"/>
        <v>0</v>
      </c>
      <c r="I1490" s="60"/>
    </row>
    <row r="1491" spans="1:9" x14ac:dyDescent="0.2">
      <c r="A1491" s="73">
        <v>159</v>
      </c>
      <c r="B1491" s="61">
        <f>Obv!C35</f>
        <v>24</v>
      </c>
      <c r="C1491" s="61">
        <f>Obv!D35</f>
        <v>2270</v>
      </c>
      <c r="D1491" s="61">
        <v>0</v>
      </c>
      <c r="E1491" s="61">
        <v>0</v>
      </c>
      <c r="F1491" s="61">
        <v>0</v>
      </c>
      <c r="G1491" s="59">
        <f t="shared" si="51"/>
        <v>54.480000000000004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30731</v>
      </c>
      <c r="D1495" s="61">
        <v>0</v>
      </c>
      <c r="E1495" s="61">
        <v>0</v>
      </c>
      <c r="F1495" s="61">
        <v>0</v>
      </c>
      <c r="G1495" s="59">
        <f t="shared" si="51"/>
        <v>860.46800000000007</v>
      </c>
      <c r="H1495" s="59">
        <f t="shared" si="52"/>
        <v>0</v>
      </c>
      <c r="I1495" s="60"/>
    </row>
    <row r="1496" spans="1:9" x14ac:dyDescent="0.2">
      <c r="A1496" s="73">
        <v>159</v>
      </c>
      <c r="B1496" s="61">
        <f>Obv!C40</f>
        <v>29</v>
      </c>
      <c r="C1496" s="61">
        <f>Obv!D40</f>
        <v>305668</v>
      </c>
      <c r="D1496" s="61">
        <v>0</v>
      </c>
      <c r="E1496" s="61">
        <v>0</v>
      </c>
      <c r="F1496" s="61">
        <v>0</v>
      </c>
      <c r="G1496" s="59">
        <f t="shared" si="51"/>
        <v>8864.3720000000012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403341</v>
      </c>
      <c r="D1503" s="61">
        <v>0</v>
      </c>
      <c r="E1503" s="61">
        <v>0</v>
      </c>
      <c r="F1503" s="61">
        <v>0</v>
      </c>
      <c r="G1503" s="59">
        <f t="shared" si="53"/>
        <v>14520.275999999998</v>
      </c>
      <c r="H1503" s="59">
        <f t="shared" si="54"/>
        <v>0</v>
      </c>
      <c r="I1503" s="60"/>
    </row>
    <row r="1504" spans="1:9" x14ac:dyDescent="0.2">
      <c r="A1504" s="73">
        <v>159</v>
      </c>
      <c r="B1504" s="61">
        <f>Obv!C48</f>
        <v>37</v>
      </c>
      <c r="C1504" s="61">
        <f>Obv!D48</f>
        <v>12631</v>
      </c>
      <c r="D1504" s="61">
        <v>0</v>
      </c>
      <c r="E1504" s="61">
        <v>0</v>
      </c>
      <c r="F1504" s="61">
        <v>0</v>
      </c>
      <c r="G1504" s="59">
        <f t="shared" si="53"/>
        <v>467.34699999999998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1788</v>
      </c>
      <c r="D1510" s="61">
        <v>0</v>
      </c>
      <c r="E1510" s="61">
        <v>0</v>
      </c>
      <c r="F1510" s="61">
        <v>0</v>
      </c>
      <c r="G1510" s="59">
        <f t="shared" si="53"/>
        <v>76.884</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1788</v>
      </c>
      <c r="D1541" s="61">
        <v>0</v>
      </c>
      <c r="E1541" s="61">
        <v>0</v>
      </c>
      <c r="F1541" s="61">
        <v>0</v>
      </c>
      <c r="G1541" s="59">
        <f t="shared" si="55"/>
        <v>132.31199999999998</v>
      </c>
      <c r="H1541" s="59">
        <f t="shared" si="56"/>
        <v>0</v>
      </c>
      <c r="I1541" s="60"/>
    </row>
    <row r="1542" spans="1:9" x14ac:dyDescent="0.2">
      <c r="A1542" s="73">
        <v>159</v>
      </c>
      <c r="B1542" s="61">
        <f>Obv!C86</f>
        <v>75</v>
      </c>
      <c r="C1542" s="61">
        <f>Obv!D86</f>
        <v>1788</v>
      </c>
      <c r="D1542" s="61">
        <v>0</v>
      </c>
      <c r="E1542" s="61">
        <v>0</v>
      </c>
      <c r="F1542" s="61">
        <v>0</v>
      </c>
      <c r="G1542" s="59">
        <f t="shared" si="55"/>
        <v>134.1</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10843</v>
      </c>
      <c r="D1546" s="61">
        <v>0</v>
      </c>
      <c r="E1546" s="61">
        <v>0</v>
      </c>
      <c r="F1546" s="61">
        <v>0</v>
      </c>
      <c r="G1546" s="59">
        <f t="shared" si="55"/>
        <v>856.59699999999998</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10843</v>
      </c>
      <c r="D1550" s="61">
        <v>0</v>
      </c>
      <c r="E1550" s="61">
        <v>0</v>
      </c>
      <c r="F1550" s="61">
        <v>0</v>
      </c>
      <c r="G1550" s="59">
        <f t="shared" si="55"/>
        <v>899.96900000000005</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390710</v>
      </c>
      <c r="D1557" s="61">
        <v>0</v>
      </c>
      <c r="E1557" s="61">
        <v>0</v>
      </c>
      <c r="F1557" s="61">
        <v>0</v>
      </c>
      <c r="G1557" s="59">
        <f t="shared" si="55"/>
        <v>35163.9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390710</v>
      </c>
      <c r="D1559" s="61">
        <v>0</v>
      </c>
      <c r="E1559" s="61">
        <v>0</v>
      </c>
      <c r="F1559" s="61">
        <v>0</v>
      </c>
      <c r="G1559" s="59">
        <f t="shared" si="55"/>
        <v>35945.32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4" activePane="bottomLeft" state="frozen"/>
      <selection pane="bottomLeft" activeCell="B25" sqref="B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16150</v>
      </c>
      <c r="C6" s="12"/>
      <c r="D6" s="360" t="s">
        <v>3128</v>
      </c>
      <c r="E6" s="361"/>
      <c r="F6" s="15" t="s">
        <v>237</v>
      </c>
      <c r="G6" s="12"/>
      <c r="H6" s="12"/>
      <c r="I6" s="12"/>
      <c r="J6" s="368">
        <f>SUM(Skriveni!G2:G1561)</f>
        <v>150847966.84100002</v>
      </c>
      <c r="K6" s="368"/>
    </row>
    <row r="7" spans="1:11" ht="3" customHeight="1" x14ac:dyDescent="0.2">
      <c r="A7" s="12"/>
      <c r="B7" s="12"/>
      <c r="C7" s="12"/>
      <c r="D7" s="12"/>
      <c r="E7" s="12"/>
      <c r="F7" s="12"/>
      <c r="G7" s="12"/>
      <c r="H7" s="12"/>
      <c r="I7" s="12"/>
      <c r="J7" s="12"/>
      <c r="K7" s="12"/>
    </row>
    <row r="8" spans="1:11" ht="15" customHeight="1" x14ac:dyDescent="0.2">
      <c r="A8" s="22" t="s">
        <v>3125</v>
      </c>
      <c r="B8" s="27">
        <v>575224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47276</v>
      </c>
      <c r="C12" s="357" t="s">
        <v>4185</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88436426142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530</v>
      </c>
      <c r="C22" s="351" t="str">
        <f>IF(B22&gt;0, "Županija: " &amp; LOOKUP(H2,A83:A103,B83:B103) &amp; ", grad/općina: " &amp; LOOKUP(B22,A107:A663,B107:B663),"Šifra grada/općine nije upisana")</f>
        <v>Županija: KARLOVAČKA, grad/općina: ŽAKANJE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6821605</v>
      </c>
      <c r="K39" s="114">
        <f>PRRAS!E12</f>
        <v>7027539</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6687473</v>
      </c>
      <c r="K40" s="117">
        <f>PRRAS!E159</f>
        <v>6314933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79973</v>
      </c>
      <c r="K41" s="117">
        <f>PRRAS!E648</f>
        <v>216253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16349477</v>
      </c>
      <c r="K43" s="114">
        <f>Bil!E13</f>
        <v>16485042</v>
      </c>
    </row>
    <row r="44" spans="1:11" ht="12.95" customHeight="1" x14ac:dyDescent="0.2">
      <c r="A44" s="371"/>
      <c r="B44" s="376" t="str">
        <f>Bil!B74</f>
        <v>Financijska imovina (AOP 064+073+081+112+128+140+157+158)</v>
      </c>
      <c r="C44" s="401"/>
      <c r="D44" s="401"/>
      <c r="E44" s="401"/>
      <c r="F44" s="401"/>
      <c r="G44" s="401"/>
      <c r="H44" s="401"/>
      <c r="I44" s="115">
        <f>Bil!C74</f>
        <v>63</v>
      </c>
      <c r="J44" s="116">
        <f>Bil!D74</f>
        <v>491113</v>
      </c>
      <c r="K44" s="117">
        <f>Bil!E74</f>
        <v>620326</v>
      </c>
    </row>
    <row r="45" spans="1:11" ht="12.95" customHeight="1" x14ac:dyDescent="0.2">
      <c r="A45" s="371"/>
      <c r="B45" s="376" t="str">
        <f>Bil!B174</f>
        <v xml:space="preserve">Obveze (AOP 164+175+176+192+220) </v>
      </c>
      <c r="C45" s="401"/>
      <c r="D45" s="401"/>
      <c r="E45" s="401"/>
      <c r="F45" s="401"/>
      <c r="G45" s="401"/>
      <c r="H45" s="401"/>
      <c r="I45" s="115">
        <f>Bil!C174</f>
        <v>163</v>
      </c>
      <c r="J45" s="116">
        <f>Bil!D174</f>
        <v>417496</v>
      </c>
      <c r="K45" s="117">
        <f>Bil!E174</f>
        <v>403341</v>
      </c>
    </row>
    <row r="46" spans="1:11" ht="12.95" customHeight="1" x14ac:dyDescent="0.2">
      <c r="A46" s="372"/>
      <c r="B46" s="390" t="str">
        <f>Bil!B234</f>
        <v>Vlastiti izvori (224 + 232 - 236 + 240 do 242)</v>
      </c>
      <c r="C46" s="391"/>
      <c r="D46" s="391"/>
      <c r="E46" s="391"/>
      <c r="F46" s="391"/>
      <c r="G46" s="391"/>
      <c r="H46" s="391"/>
      <c r="I46" s="118">
        <f>Bil!C234</f>
        <v>223</v>
      </c>
      <c r="J46" s="119">
        <f>Bil!D234</f>
        <v>16423094</v>
      </c>
      <c r="K46" s="120">
        <f>Bil!E234</f>
        <v>16702027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6927646</v>
      </c>
      <c r="K50" s="117">
        <f>RasF!E121</f>
        <v>6891259</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6927646</v>
      </c>
      <c r="K51" s="120">
        <f>RasF!E148</f>
        <v>6891259</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417495</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403341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12631</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390710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815" activePane="bottomLeft" state="frozen"/>
      <selection pane="bottomLeft" activeCell="E411" sqref="E41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16150</v>
      </c>
      <c r="C4" s="414"/>
      <c r="D4" s="414"/>
      <c r="E4" s="415">
        <f>SUM(Skriveni!G2:G976)</f>
        <v>83514483.594000041</v>
      </c>
      <c r="F4" s="416"/>
    </row>
    <row r="5" spans="1:7" s="23" customFormat="1" ht="15" customHeight="1" x14ac:dyDescent="0.2">
      <c r="B5" s="413" t="str">
        <f>"Naziv: "&amp;IF(RefStr!B10&lt;&gt;"",RefStr!B10,"_______________________________________")</f>
        <v>Naziv: OSNOVNA ŠKOLA ŽAKANJE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6821605</v>
      </c>
      <c r="E12" s="147">
        <f>E13+E50+E56+E85+E116+E134+E141+E147</f>
        <v>7027539</v>
      </c>
      <c r="F12" s="148">
        <f>IF(D12&lt;&gt;0,IF(E12/D12&gt;=100,"&gt;&gt;100",E12/D12*100),"-")</f>
        <v>103.01884966954258</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4679513</v>
      </c>
      <c r="E56" s="147">
        <f>E57+E60+E65+E68+E71+E74+E77+E80</f>
        <v>4943948</v>
      </c>
      <c r="F56" s="150">
        <f t="shared" si="0"/>
        <v>105.65090854539778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14809</v>
      </c>
      <c r="E68" s="147">
        <f>SUM(E69:E70)</f>
        <v>21100</v>
      </c>
      <c r="F68" s="150">
        <f t="shared" si="0"/>
        <v>142.48092376257682</v>
      </c>
    </row>
    <row r="69" spans="1:6" s="8" customFormat="1" x14ac:dyDescent="0.2">
      <c r="A69" s="145">
        <v>6341</v>
      </c>
      <c r="B69" s="146" t="s">
        <v>3699</v>
      </c>
      <c r="C69" s="345">
        <v>58</v>
      </c>
      <c r="D69" s="149">
        <v>14809</v>
      </c>
      <c r="E69" s="149">
        <v>21100</v>
      </c>
      <c r="F69" s="148">
        <f t="shared" si="0"/>
        <v>142.48092376257682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4664704</v>
      </c>
      <c r="E74" s="147">
        <f>SUM(E75:E76)</f>
        <v>4830822</v>
      </c>
      <c r="F74" s="150">
        <f t="shared" si="0"/>
        <v>103.56116915457014</v>
      </c>
    </row>
    <row r="75" spans="1:6" s="8" customFormat="1" x14ac:dyDescent="0.2">
      <c r="A75" s="145" t="s">
        <v>1142</v>
      </c>
      <c r="B75" s="146" t="s">
        <v>3980</v>
      </c>
      <c r="C75" s="345">
        <v>64</v>
      </c>
      <c r="D75" s="149">
        <v>4655911</v>
      </c>
      <c r="E75" s="149">
        <v>4726482</v>
      </c>
      <c r="F75" s="148">
        <f t="shared" si="0"/>
        <v>101.51572914516622</v>
      </c>
    </row>
    <row r="76" spans="1:6" s="8" customFormat="1" x14ac:dyDescent="0.2">
      <c r="A76" s="145" t="s">
        <v>3981</v>
      </c>
      <c r="B76" s="146" t="s">
        <v>3982</v>
      </c>
      <c r="C76" s="345">
        <v>65</v>
      </c>
      <c r="D76" s="149">
        <v>8793</v>
      </c>
      <c r="E76" s="149">
        <v>104340</v>
      </c>
      <c r="F76" s="148">
        <f t="shared" si="0"/>
        <v>1186.6257250085296</v>
      </c>
    </row>
    <row r="77" spans="1:6" s="8" customFormat="1" x14ac:dyDescent="0.2">
      <c r="A77" s="145" t="s">
        <v>3983</v>
      </c>
      <c r="B77" s="146" t="s">
        <v>919</v>
      </c>
      <c r="C77" s="345">
        <v>66</v>
      </c>
      <c r="D77" s="147">
        <f>SUM(D78:D79)</f>
        <v>0</v>
      </c>
      <c r="E77" s="147">
        <f>SUM(E78:E79)</f>
        <v>92026</v>
      </c>
      <c r="F77" s="150" t="str">
        <f t="shared" si="0"/>
        <v>-</v>
      </c>
    </row>
    <row r="78" spans="1:6" s="8" customFormat="1" x14ac:dyDescent="0.2">
      <c r="A78" s="145" t="s">
        <v>3984</v>
      </c>
      <c r="B78" s="146" t="s">
        <v>920</v>
      </c>
      <c r="C78" s="345">
        <v>67</v>
      </c>
      <c r="D78" s="149"/>
      <c r="E78" s="149">
        <v>92026</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2084</v>
      </c>
      <c r="E85" s="147">
        <f>E86+E94+E101+E109</f>
        <v>2084</v>
      </c>
      <c r="F85" s="150">
        <f t="shared" si="1"/>
        <v>100</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2084</v>
      </c>
      <c r="E94" s="147">
        <f>SUM(E95:E100)</f>
        <v>2084</v>
      </c>
      <c r="F94" s="150">
        <f t="shared" si="1"/>
        <v>100</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v>2084</v>
      </c>
      <c r="E97" s="149">
        <v>2084</v>
      </c>
      <c r="F97" s="148">
        <f t="shared" si="1"/>
        <v>100</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222371</v>
      </c>
      <c r="E116" s="147">
        <f>E117+E122+E130</f>
        <v>239996</v>
      </c>
      <c r="F116" s="150">
        <f t="shared" si="1"/>
        <v>107.92594358077268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222371</v>
      </c>
      <c r="E122" s="147">
        <f>SUM(E123:E129)</f>
        <v>239996</v>
      </c>
      <c r="F122" s="150">
        <f t="shared" si="1"/>
        <v>107.92594358077268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222371</v>
      </c>
      <c r="E127" s="149">
        <v>239996</v>
      </c>
      <c r="F127" s="148">
        <f t="shared" si="1"/>
        <v>107.92594358077268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43355</v>
      </c>
      <c r="E134" s="147">
        <f>E135+E138</f>
        <v>72205</v>
      </c>
      <c r="F134" s="150">
        <f t="shared" si="1"/>
        <v>166.54365125129743</v>
      </c>
    </row>
    <row r="135" spans="1:6" s="8" customFormat="1" x14ac:dyDescent="0.2">
      <c r="A135" s="145">
        <v>661</v>
      </c>
      <c r="B135" s="146" t="s">
        <v>425</v>
      </c>
      <c r="C135" s="345">
        <v>124</v>
      </c>
      <c r="D135" s="147">
        <f>SUM(D136:D137)</f>
        <v>29630</v>
      </c>
      <c r="E135" s="147">
        <f>SUM(E136:E137)</f>
        <v>64880</v>
      </c>
      <c r="F135" s="150">
        <f t="shared" si="1"/>
        <v>218.96726290921364</v>
      </c>
    </row>
    <row r="136" spans="1:6" s="8" customFormat="1" x14ac:dyDescent="0.2">
      <c r="A136" s="145">
        <v>6614</v>
      </c>
      <c r="B136" s="146" t="s">
        <v>3893</v>
      </c>
      <c r="C136" s="345">
        <v>125</v>
      </c>
      <c r="D136" s="149"/>
      <c r="E136" s="149">
        <v>340</v>
      </c>
      <c r="F136" s="148" t="str">
        <f t="shared" si="1"/>
        <v>-</v>
      </c>
    </row>
    <row r="137" spans="1:6" s="8" customFormat="1" x14ac:dyDescent="0.2">
      <c r="A137" s="145">
        <v>6615</v>
      </c>
      <c r="B137" s="146" t="s">
        <v>3894</v>
      </c>
      <c r="C137" s="345">
        <v>126</v>
      </c>
      <c r="D137" s="149">
        <v>29630</v>
      </c>
      <c r="E137" s="149">
        <v>64540</v>
      </c>
      <c r="F137" s="148">
        <f t="shared" si="1"/>
        <v>217.81977725278435</v>
      </c>
    </row>
    <row r="138" spans="1:6" s="8" customFormat="1" x14ac:dyDescent="0.2">
      <c r="A138" s="145">
        <v>663</v>
      </c>
      <c r="B138" s="151" t="s">
        <v>426</v>
      </c>
      <c r="C138" s="345">
        <v>127</v>
      </c>
      <c r="D138" s="147">
        <f>SUM(D139:D140)</f>
        <v>13725</v>
      </c>
      <c r="E138" s="147">
        <f>SUM(E139:E140)</f>
        <v>7325</v>
      </c>
      <c r="F138" s="150">
        <f t="shared" si="1"/>
        <v>53.369763205828782</v>
      </c>
    </row>
    <row r="139" spans="1:6" s="8" customFormat="1" x14ac:dyDescent="0.2">
      <c r="A139" s="145">
        <v>6631</v>
      </c>
      <c r="B139" s="146" t="s">
        <v>1502</v>
      </c>
      <c r="C139" s="345">
        <v>128</v>
      </c>
      <c r="D139" s="149">
        <v>13725</v>
      </c>
      <c r="E139" s="149">
        <v>4125</v>
      </c>
      <c r="F139" s="148">
        <f t="shared" si="1"/>
        <v>30.05464480874317</v>
      </c>
    </row>
    <row r="140" spans="1:6" s="8" customFormat="1" x14ac:dyDescent="0.2">
      <c r="A140" s="145">
        <v>6632</v>
      </c>
      <c r="B140" s="151" t="s">
        <v>1503</v>
      </c>
      <c r="C140" s="345">
        <v>129</v>
      </c>
      <c r="D140" s="149"/>
      <c r="E140" s="149">
        <v>3200</v>
      </c>
      <c r="F140" s="148" t="str">
        <f t="shared" si="1"/>
        <v>-</v>
      </c>
    </row>
    <row r="141" spans="1:6" s="8" customFormat="1" x14ac:dyDescent="0.2">
      <c r="A141" s="145">
        <v>67</v>
      </c>
      <c r="B141" s="151" t="s">
        <v>427</v>
      </c>
      <c r="C141" s="345">
        <v>130</v>
      </c>
      <c r="D141" s="147">
        <f>D142+D146</f>
        <v>1874282</v>
      </c>
      <c r="E141" s="147">
        <f>E142+E146</f>
        <v>1769306</v>
      </c>
      <c r="F141" s="150">
        <f t="shared" si="1"/>
        <v>94.399135242188748</v>
      </c>
    </row>
    <row r="142" spans="1:6" s="8" customFormat="1" ht="24" x14ac:dyDescent="0.2">
      <c r="A142" s="145">
        <v>671</v>
      </c>
      <c r="B142" s="154" t="s">
        <v>1672</v>
      </c>
      <c r="C142" s="345">
        <v>131</v>
      </c>
      <c r="D142" s="147">
        <f>SUM(D143:D145)</f>
        <v>1874282</v>
      </c>
      <c r="E142" s="147">
        <f>SUM(E143:E145)</f>
        <v>1769306</v>
      </c>
      <c r="F142" s="150">
        <f t="shared" ref="F142:F205" si="2">IF(D142&lt;&gt;0,IF(E142/D142&gt;=100,"&gt;&gt;100",E142/D142*100),"-")</f>
        <v>94.399135242188748</v>
      </c>
    </row>
    <row r="143" spans="1:6" s="8" customFormat="1" x14ac:dyDescent="0.2">
      <c r="A143" s="145">
        <v>6711</v>
      </c>
      <c r="B143" s="146" t="s">
        <v>3582</v>
      </c>
      <c r="C143" s="345">
        <v>132</v>
      </c>
      <c r="D143" s="149">
        <v>1758479</v>
      </c>
      <c r="E143" s="149">
        <v>1394306</v>
      </c>
      <c r="F143" s="148">
        <f t="shared" si="2"/>
        <v>79.290454989795151</v>
      </c>
    </row>
    <row r="144" spans="1:6" s="8" customFormat="1" x14ac:dyDescent="0.2">
      <c r="A144" s="145">
        <v>6712</v>
      </c>
      <c r="B144" s="151" t="s">
        <v>2276</v>
      </c>
      <c r="C144" s="345">
        <v>133</v>
      </c>
      <c r="D144" s="149">
        <v>115803</v>
      </c>
      <c r="E144" s="149">
        <v>375000</v>
      </c>
      <c r="F144" s="148">
        <f t="shared" si="2"/>
        <v>323.82580762156419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6687473</v>
      </c>
      <c r="E159" s="147">
        <f>E160+E171+E204+E223+E232+E257+E268</f>
        <v>6314933</v>
      </c>
      <c r="F159" s="150">
        <f t="shared" si="2"/>
        <v>94.429285920107645</v>
      </c>
    </row>
    <row r="160" spans="1:6" s="8" customFormat="1" x14ac:dyDescent="0.2">
      <c r="A160" s="145">
        <v>31</v>
      </c>
      <c r="B160" s="146" t="s">
        <v>431</v>
      </c>
      <c r="C160" s="345">
        <v>149</v>
      </c>
      <c r="D160" s="147">
        <f>D161+D166+D167</f>
        <v>4550289</v>
      </c>
      <c r="E160" s="147">
        <f>E161+E166+E167</f>
        <v>4610717</v>
      </c>
      <c r="F160" s="150">
        <f t="shared" si="2"/>
        <v>101.32800356197156</v>
      </c>
    </row>
    <row r="161" spans="1:6" s="8" customFormat="1" x14ac:dyDescent="0.2">
      <c r="A161" s="145">
        <v>311</v>
      </c>
      <c r="B161" s="146" t="s">
        <v>432</v>
      </c>
      <c r="C161" s="345">
        <v>150</v>
      </c>
      <c r="D161" s="147">
        <f>SUM(D162:D165)</f>
        <v>3738994</v>
      </c>
      <c r="E161" s="147">
        <f>SUM(E162:E165)</f>
        <v>3788610</v>
      </c>
      <c r="F161" s="150">
        <f t="shared" si="2"/>
        <v>101.32698795451395</v>
      </c>
    </row>
    <row r="162" spans="1:6" s="8" customFormat="1" x14ac:dyDescent="0.2">
      <c r="A162" s="145">
        <v>3111</v>
      </c>
      <c r="B162" s="146" t="s">
        <v>385</v>
      </c>
      <c r="C162" s="345">
        <v>151</v>
      </c>
      <c r="D162" s="149">
        <v>3738994</v>
      </c>
      <c r="E162" s="149">
        <v>3788610</v>
      </c>
      <c r="F162" s="148">
        <f t="shared" si="2"/>
        <v>101.32698795451395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195535</v>
      </c>
      <c r="E166" s="149">
        <v>192817</v>
      </c>
      <c r="F166" s="148">
        <f t="shared" si="2"/>
        <v>98.609967524995525</v>
      </c>
    </row>
    <row r="167" spans="1:6" s="8" customFormat="1" x14ac:dyDescent="0.2">
      <c r="A167" s="145">
        <v>313</v>
      </c>
      <c r="B167" s="146" t="s">
        <v>2853</v>
      </c>
      <c r="C167" s="345">
        <v>156</v>
      </c>
      <c r="D167" s="147">
        <f>SUM(D168:D170)</f>
        <v>615760</v>
      </c>
      <c r="E167" s="147">
        <f>SUM(E168:E170)</f>
        <v>629290</v>
      </c>
      <c r="F167" s="150">
        <f t="shared" si="2"/>
        <v>102.19728465635963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554906</v>
      </c>
      <c r="E169" s="149">
        <v>567092</v>
      </c>
      <c r="F169" s="148">
        <f t="shared" si="2"/>
        <v>102.19604761887599</v>
      </c>
    </row>
    <row r="170" spans="1:6" s="8" customFormat="1" x14ac:dyDescent="0.2">
      <c r="A170" s="145">
        <v>3133</v>
      </c>
      <c r="B170" s="146" t="s">
        <v>264</v>
      </c>
      <c r="C170" s="345">
        <v>159</v>
      </c>
      <c r="D170" s="149">
        <v>60854</v>
      </c>
      <c r="E170" s="149">
        <v>62198</v>
      </c>
      <c r="F170" s="148">
        <f t="shared" si="2"/>
        <v>102.20856476156047</v>
      </c>
    </row>
    <row r="171" spans="1:6" s="8" customFormat="1" x14ac:dyDescent="0.2">
      <c r="A171" s="145">
        <v>32</v>
      </c>
      <c r="B171" s="146" t="s">
        <v>433</v>
      </c>
      <c r="C171" s="345">
        <v>160</v>
      </c>
      <c r="D171" s="147">
        <f>D172+D177+D185+D195+D196</f>
        <v>2135384</v>
      </c>
      <c r="E171" s="147">
        <f>E172+E177+E185+E195+E196</f>
        <v>1701970</v>
      </c>
      <c r="F171" s="150">
        <f t="shared" si="2"/>
        <v>79.703229021103468</v>
      </c>
    </row>
    <row r="172" spans="1:6" s="8" customFormat="1" x14ac:dyDescent="0.2">
      <c r="A172" s="145">
        <v>321</v>
      </c>
      <c r="B172" s="146" t="s">
        <v>3359</v>
      </c>
      <c r="C172" s="345">
        <v>161</v>
      </c>
      <c r="D172" s="147">
        <f>SUM(D173:D176)</f>
        <v>251212</v>
      </c>
      <c r="E172" s="147">
        <f>SUM(E173:E176)</f>
        <v>284742</v>
      </c>
      <c r="F172" s="150">
        <f t="shared" si="2"/>
        <v>113.34729232679967</v>
      </c>
    </row>
    <row r="173" spans="1:6" s="8" customFormat="1" x14ac:dyDescent="0.2">
      <c r="A173" s="145">
        <v>3211</v>
      </c>
      <c r="B173" s="146" t="s">
        <v>3243</v>
      </c>
      <c r="C173" s="345">
        <v>162</v>
      </c>
      <c r="D173" s="149">
        <v>17793</v>
      </c>
      <c r="E173" s="149">
        <v>21689</v>
      </c>
      <c r="F173" s="148">
        <f t="shared" si="2"/>
        <v>121.89625133479458</v>
      </c>
    </row>
    <row r="174" spans="1:6" s="8" customFormat="1" x14ac:dyDescent="0.2">
      <c r="A174" s="145">
        <v>3212</v>
      </c>
      <c r="B174" s="146" t="s">
        <v>108</v>
      </c>
      <c r="C174" s="345">
        <v>163</v>
      </c>
      <c r="D174" s="149">
        <v>225567</v>
      </c>
      <c r="E174" s="149">
        <v>254600</v>
      </c>
      <c r="F174" s="148">
        <f t="shared" si="2"/>
        <v>112.87112033231811</v>
      </c>
    </row>
    <row r="175" spans="1:6" s="8" customFormat="1" x14ac:dyDescent="0.2">
      <c r="A175" s="145">
        <v>3213</v>
      </c>
      <c r="B175" s="146" t="s">
        <v>2999</v>
      </c>
      <c r="C175" s="345">
        <v>164</v>
      </c>
      <c r="D175" s="149">
        <v>2120</v>
      </c>
      <c r="E175" s="149">
        <v>3753</v>
      </c>
      <c r="F175" s="148">
        <f t="shared" si="2"/>
        <v>177.02830188679246</v>
      </c>
    </row>
    <row r="176" spans="1:6" s="8" customFormat="1" x14ac:dyDescent="0.2">
      <c r="A176" s="145">
        <v>3214</v>
      </c>
      <c r="B176" s="146" t="s">
        <v>2998</v>
      </c>
      <c r="C176" s="345">
        <v>165</v>
      </c>
      <c r="D176" s="149">
        <v>5732</v>
      </c>
      <c r="E176" s="149">
        <v>4700</v>
      </c>
      <c r="F176" s="148">
        <f t="shared" si="2"/>
        <v>81.995812979762732</v>
      </c>
    </row>
    <row r="177" spans="1:6" s="8" customFormat="1" x14ac:dyDescent="0.2">
      <c r="A177" s="145">
        <v>322</v>
      </c>
      <c r="B177" s="146" t="s">
        <v>3360</v>
      </c>
      <c r="C177" s="345">
        <v>166</v>
      </c>
      <c r="D177" s="147">
        <f>SUM(D178:D184)</f>
        <v>681498</v>
      </c>
      <c r="E177" s="147">
        <f>SUM(E178:E184)</f>
        <v>616608</v>
      </c>
      <c r="F177" s="150">
        <f t="shared" si="2"/>
        <v>90.478328623121413</v>
      </c>
    </row>
    <row r="178" spans="1:6" s="8" customFormat="1" x14ac:dyDescent="0.2">
      <c r="A178" s="145">
        <v>3221</v>
      </c>
      <c r="B178" s="146" t="s">
        <v>3000</v>
      </c>
      <c r="C178" s="345">
        <v>167</v>
      </c>
      <c r="D178" s="149">
        <v>39201</v>
      </c>
      <c r="E178" s="149">
        <v>43164</v>
      </c>
      <c r="F178" s="148">
        <f t="shared" si="2"/>
        <v>110.10943598377591</v>
      </c>
    </row>
    <row r="179" spans="1:6" s="8" customFormat="1" x14ac:dyDescent="0.2">
      <c r="A179" s="145">
        <v>3222</v>
      </c>
      <c r="B179" s="146" t="s">
        <v>3001</v>
      </c>
      <c r="C179" s="345">
        <v>168</v>
      </c>
      <c r="D179" s="149">
        <v>182443</v>
      </c>
      <c r="E179" s="149">
        <v>189498</v>
      </c>
      <c r="F179" s="148">
        <f t="shared" si="2"/>
        <v>103.86696118787786</v>
      </c>
    </row>
    <row r="180" spans="1:6" s="8" customFormat="1" x14ac:dyDescent="0.2">
      <c r="A180" s="145">
        <v>3223</v>
      </c>
      <c r="B180" s="146" t="s">
        <v>3002</v>
      </c>
      <c r="C180" s="345">
        <v>169</v>
      </c>
      <c r="D180" s="149">
        <v>417889</v>
      </c>
      <c r="E180" s="149">
        <v>346330</v>
      </c>
      <c r="F180" s="148">
        <f t="shared" si="2"/>
        <v>82.876074747121848</v>
      </c>
    </row>
    <row r="181" spans="1:6" s="8" customFormat="1" x14ac:dyDescent="0.2">
      <c r="A181" s="145">
        <v>3224</v>
      </c>
      <c r="B181" s="146" t="s">
        <v>2236</v>
      </c>
      <c r="C181" s="345">
        <v>170</v>
      </c>
      <c r="D181" s="149">
        <v>14629</v>
      </c>
      <c r="E181" s="149">
        <v>32133</v>
      </c>
      <c r="F181" s="148">
        <f t="shared" si="2"/>
        <v>219.65274454849956</v>
      </c>
    </row>
    <row r="182" spans="1:6" s="8" customFormat="1" x14ac:dyDescent="0.2">
      <c r="A182" s="145">
        <v>3225</v>
      </c>
      <c r="B182" s="146" t="s">
        <v>504</v>
      </c>
      <c r="C182" s="345">
        <v>171</v>
      </c>
      <c r="D182" s="149">
        <v>7312</v>
      </c>
      <c r="E182" s="149">
        <v>3281</v>
      </c>
      <c r="F182" s="148">
        <f t="shared" si="2"/>
        <v>44.871444201312912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20024</v>
      </c>
      <c r="E184" s="149">
        <v>2202</v>
      </c>
      <c r="F184" s="148">
        <f t="shared" si="2"/>
        <v>10.996803835397523</v>
      </c>
    </row>
    <row r="185" spans="1:6" s="8" customFormat="1" x14ac:dyDescent="0.2">
      <c r="A185" s="145">
        <v>323</v>
      </c>
      <c r="B185" s="146" t="s">
        <v>2312</v>
      </c>
      <c r="C185" s="345">
        <v>174</v>
      </c>
      <c r="D185" s="147">
        <f>SUM(D186:D194)</f>
        <v>1153065</v>
      </c>
      <c r="E185" s="147">
        <f>SUM(E186:E194)</f>
        <v>769696</v>
      </c>
      <c r="F185" s="150">
        <f t="shared" si="2"/>
        <v>66.752177891098938</v>
      </c>
    </row>
    <row r="186" spans="1:6" s="8" customFormat="1" x14ac:dyDescent="0.2">
      <c r="A186" s="145">
        <v>3231</v>
      </c>
      <c r="B186" s="146" t="s">
        <v>855</v>
      </c>
      <c r="C186" s="345">
        <v>175</v>
      </c>
      <c r="D186" s="149">
        <v>967489</v>
      </c>
      <c r="E186" s="149">
        <v>643262</v>
      </c>
      <c r="F186" s="148">
        <f t="shared" si="2"/>
        <v>66.487784357238169</v>
      </c>
    </row>
    <row r="187" spans="1:6" s="8" customFormat="1" x14ac:dyDescent="0.2">
      <c r="A187" s="145">
        <v>3232</v>
      </c>
      <c r="B187" s="146" t="s">
        <v>3870</v>
      </c>
      <c r="C187" s="345">
        <v>176</v>
      </c>
      <c r="D187" s="149">
        <v>89863</v>
      </c>
      <c r="E187" s="149">
        <v>51171</v>
      </c>
      <c r="F187" s="148">
        <f t="shared" si="2"/>
        <v>56.943347095022425</v>
      </c>
    </row>
    <row r="188" spans="1:6" s="8" customFormat="1" x14ac:dyDescent="0.2">
      <c r="A188" s="145">
        <v>3233</v>
      </c>
      <c r="B188" s="146" t="s">
        <v>3871</v>
      </c>
      <c r="C188" s="345">
        <v>177</v>
      </c>
      <c r="D188" s="149">
        <v>3807</v>
      </c>
      <c r="E188" s="149">
        <v>960</v>
      </c>
      <c r="F188" s="148">
        <f t="shared" si="2"/>
        <v>25.216706067769895</v>
      </c>
    </row>
    <row r="189" spans="1:6" s="8" customFormat="1" x14ac:dyDescent="0.2">
      <c r="A189" s="145">
        <v>3234</v>
      </c>
      <c r="B189" s="146" t="s">
        <v>3872</v>
      </c>
      <c r="C189" s="345">
        <v>178</v>
      </c>
      <c r="D189" s="149">
        <v>42136</v>
      </c>
      <c r="E189" s="149">
        <v>40668</v>
      </c>
      <c r="F189" s="148">
        <f t="shared" si="2"/>
        <v>96.516043288399473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24432</v>
      </c>
      <c r="E191" s="149">
        <v>11739</v>
      </c>
      <c r="F191" s="148">
        <f t="shared" si="2"/>
        <v>48.04764243614931</v>
      </c>
    </row>
    <row r="192" spans="1:6" s="8" customFormat="1" x14ac:dyDescent="0.2">
      <c r="A192" s="145">
        <v>3237</v>
      </c>
      <c r="B192" s="146" t="s">
        <v>3875</v>
      </c>
      <c r="C192" s="345">
        <v>181</v>
      </c>
      <c r="D192" s="149">
        <v>2525</v>
      </c>
      <c r="E192" s="149">
        <v>3750</v>
      </c>
      <c r="F192" s="148">
        <f t="shared" si="2"/>
        <v>148.51485148514851</v>
      </c>
    </row>
    <row r="193" spans="1:6" s="8" customFormat="1" x14ac:dyDescent="0.2">
      <c r="A193" s="145">
        <v>3238</v>
      </c>
      <c r="B193" s="146" t="s">
        <v>702</v>
      </c>
      <c r="C193" s="345">
        <v>182</v>
      </c>
      <c r="D193" s="149">
        <v>17758</v>
      </c>
      <c r="E193" s="149">
        <v>8735</v>
      </c>
      <c r="F193" s="148">
        <f t="shared" si="2"/>
        <v>49.189097871381918</v>
      </c>
    </row>
    <row r="194" spans="1:6" s="8" customFormat="1" x14ac:dyDescent="0.2">
      <c r="A194" s="145">
        <v>3239</v>
      </c>
      <c r="B194" s="146" t="s">
        <v>703</v>
      </c>
      <c r="C194" s="345">
        <v>183</v>
      </c>
      <c r="D194" s="149">
        <v>5055</v>
      </c>
      <c r="E194" s="149">
        <v>9411</v>
      </c>
      <c r="F194" s="148">
        <f t="shared" si="2"/>
        <v>186.17210682492583</v>
      </c>
    </row>
    <row r="195" spans="1:6" s="8" customFormat="1" x14ac:dyDescent="0.2">
      <c r="A195" s="145">
        <v>324</v>
      </c>
      <c r="B195" s="146" t="s">
        <v>3584</v>
      </c>
      <c r="C195" s="345">
        <v>184</v>
      </c>
      <c r="D195" s="149">
        <v>12622</v>
      </c>
      <c r="E195" s="149">
        <v>8751</v>
      </c>
      <c r="F195" s="148">
        <f t="shared" si="2"/>
        <v>69.331326255743946</v>
      </c>
    </row>
    <row r="196" spans="1:6" s="8" customFormat="1" x14ac:dyDescent="0.2">
      <c r="A196" s="145">
        <v>329</v>
      </c>
      <c r="B196" s="146" t="s">
        <v>434</v>
      </c>
      <c r="C196" s="345">
        <v>185</v>
      </c>
      <c r="D196" s="147">
        <f>SUM(D197:D203)</f>
        <v>36987</v>
      </c>
      <c r="E196" s="147">
        <f>SUM(E197:E203)</f>
        <v>22173</v>
      </c>
      <c r="F196" s="150">
        <f t="shared" si="2"/>
        <v>59.948089869413579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1283</v>
      </c>
      <c r="E198" s="149"/>
      <c r="F198" s="148">
        <f t="shared" si="2"/>
        <v>0</v>
      </c>
    </row>
    <row r="199" spans="1:6" s="8" customFormat="1" x14ac:dyDescent="0.2">
      <c r="A199" s="145">
        <v>3293</v>
      </c>
      <c r="B199" s="146" t="s">
        <v>1967</v>
      </c>
      <c r="C199" s="345">
        <v>188</v>
      </c>
      <c r="D199" s="149">
        <v>10751</v>
      </c>
      <c r="E199" s="149">
        <v>1052</v>
      </c>
      <c r="F199" s="148">
        <f t="shared" si="2"/>
        <v>9.7851362663938239</v>
      </c>
    </row>
    <row r="200" spans="1:6" s="8" customFormat="1" x14ac:dyDescent="0.2">
      <c r="A200" s="145">
        <v>3294</v>
      </c>
      <c r="B200" s="146" t="s">
        <v>2313</v>
      </c>
      <c r="C200" s="345">
        <v>189</v>
      </c>
      <c r="D200" s="149">
        <v>1400</v>
      </c>
      <c r="E200" s="149">
        <v>1420</v>
      </c>
      <c r="F200" s="148">
        <f t="shared" si="2"/>
        <v>101.42857142857142</v>
      </c>
    </row>
    <row r="201" spans="1:6" s="8" customFormat="1" x14ac:dyDescent="0.2">
      <c r="A201" s="145">
        <v>3295</v>
      </c>
      <c r="B201" s="146" t="s">
        <v>3585</v>
      </c>
      <c r="C201" s="345">
        <v>190</v>
      </c>
      <c r="D201" s="149">
        <v>22373</v>
      </c>
      <c r="E201" s="149">
        <v>17943</v>
      </c>
      <c r="F201" s="148">
        <f t="shared" si="2"/>
        <v>80.199347427703032</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1180</v>
      </c>
      <c r="E203" s="149">
        <v>1758</v>
      </c>
      <c r="F203" s="148">
        <f t="shared" si="2"/>
        <v>148.98305084745763</v>
      </c>
    </row>
    <row r="204" spans="1:6" s="8" customFormat="1" x14ac:dyDescent="0.2">
      <c r="A204" s="145">
        <v>34</v>
      </c>
      <c r="B204" s="151" t="s">
        <v>435</v>
      </c>
      <c r="C204" s="345">
        <v>193</v>
      </c>
      <c r="D204" s="147">
        <f>D205+D210+D218</f>
        <v>1800</v>
      </c>
      <c r="E204" s="147">
        <f>E205+E210+E218</f>
        <v>2246</v>
      </c>
      <c r="F204" s="150">
        <f t="shared" si="2"/>
        <v>124.77777777777779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1800</v>
      </c>
      <c r="E218" s="147">
        <f>SUM(E219:E222)</f>
        <v>2246</v>
      </c>
      <c r="F218" s="150">
        <f t="shared" si="3"/>
        <v>124.77777777777779</v>
      </c>
    </row>
    <row r="219" spans="1:6" s="8" customFormat="1" x14ac:dyDescent="0.2">
      <c r="A219" s="145">
        <v>3431</v>
      </c>
      <c r="B219" s="151" t="s">
        <v>3587</v>
      </c>
      <c r="C219" s="345">
        <v>208</v>
      </c>
      <c r="D219" s="149">
        <v>1793</v>
      </c>
      <c r="E219" s="149">
        <v>2183</v>
      </c>
      <c r="F219" s="148">
        <f t="shared" si="3"/>
        <v>121.75125488008925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7</v>
      </c>
      <c r="E221" s="149">
        <v>63</v>
      </c>
      <c r="F221" s="148">
        <f t="shared" si="3"/>
        <v>900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6687473</v>
      </c>
      <c r="E292" s="147">
        <f>E159-E290+E291</f>
        <v>6314933</v>
      </c>
      <c r="F292" s="150">
        <f t="shared" si="4"/>
        <v>94.429285920107645</v>
      </c>
    </row>
    <row r="293" spans="1:6" s="8" customFormat="1" x14ac:dyDescent="0.2">
      <c r="A293" s="145" t="s">
        <v>1215</v>
      </c>
      <c r="B293" s="146" t="s">
        <v>3441</v>
      </c>
      <c r="C293" s="345">
        <v>282</v>
      </c>
      <c r="D293" s="147">
        <f>IF(D12&gt;=D292,D12-D292,0)</f>
        <v>134132</v>
      </c>
      <c r="E293" s="147">
        <f>IF(E12&gt;=E292,E12-E292,0)</f>
        <v>712606</v>
      </c>
      <c r="F293" s="150">
        <f t="shared" si="4"/>
        <v>531.27217964393287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186013</v>
      </c>
      <c r="E295" s="149">
        <v>79973</v>
      </c>
      <c r="F295" s="148">
        <f t="shared" si="4"/>
        <v>42.993231655852007</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17146</v>
      </c>
      <c r="E297" s="149">
        <v>24233</v>
      </c>
      <c r="F297" s="148">
        <f t="shared" si="4"/>
        <v>141.3332555698122</v>
      </c>
    </row>
    <row r="298" spans="1:6" s="8" customFormat="1" x14ac:dyDescent="0.2">
      <c r="A298" s="145">
        <v>9661</v>
      </c>
      <c r="B298" s="146" t="s">
        <v>2651</v>
      </c>
      <c r="C298" s="345">
        <v>287</v>
      </c>
      <c r="D298" s="149">
        <v>7440</v>
      </c>
      <c r="E298" s="149">
        <v>6195</v>
      </c>
      <c r="F298" s="148">
        <f t="shared" si="4"/>
        <v>83.266129032258064</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240172</v>
      </c>
      <c r="E353" s="147">
        <f>E354+E366+E399+E403+E405</f>
        <v>576326</v>
      </c>
      <c r="F353" s="150">
        <f t="shared" si="5"/>
        <v>239.96385923421548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46653</v>
      </c>
      <c r="E366" s="147">
        <f>E367+E372+E381+E386+E391+E394</f>
        <v>305668</v>
      </c>
      <c r="F366" s="150">
        <f t="shared" si="6"/>
        <v>655.19473560114034</v>
      </c>
    </row>
    <row r="367" spans="1:6" s="8" customFormat="1" x14ac:dyDescent="0.2">
      <c r="A367" s="145">
        <v>421</v>
      </c>
      <c r="B367" s="146" t="s">
        <v>1980</v>
      </c>
      <c r="C367" s="345">
        <v>355</v>
      </c>
      <c r="D367" s="147">
        <f>SUM(D368:D371)</f>
        <v>0</v>
      </c>
      <c r="E367" s="147">
        <f>SUM(E368:E371)</f>
        <v>22550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v>12210</v>
      </c>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v>10340</v>
      </c>
      <c r="F371" s="148" t="str">
        <f t="shared" si="6"/>
        <v>-</v>
      </c>
    </row>
    <row r="372" spans="1:6" s="8" customFormat="1" x14ac:dyDescent="0.2">
      <c r="A372" s="145">
        <v>422</v>
      </c>
      <c r="B372" s="146" t="s">
        <v>1981</v>
      </c>
      <c r="C372" s="345">
        <v>360</v>
      </c>
      <c r="D372" s="147">
        <f>SUM(D373:D380)</f>
        <v>42292</v>
      </c>
      <c r="E372" s="147">
        <f>SUM(E373:E380)</f>
        <v>84375</v>
      </c>
      <c r="F372" s="150">
        <f t="shared" si="6"/>
        <v>199.50581670292254</v>
      </c>
    </row>
    <row r="373" spans="1:6" s="8" customFormat="1" x14ac:dyDescent="0.2">
      <c r="A373" s="145">
        <v>4221</v>
      </c>
      <c r="B373" s="146" t="s">
        <v>3941</v>
      </c>
      <c r="C373" s="345">
        <v>361</v>
      </c>
      <c r="D373" s="149">
        <v>29469</v>
      </c>
      <c r="E373" s="149">
        <v>77196</v>
      </c>
      <c r="F373" s="148">
        <f t="shared" si="6"/>
        <v>261.9566323933625</v>
      </c>
    </row>
    <row r="374" spans="1:6" s="8" customFormat="1" x14ac:dyDescent="0.2">
      <c r="A374" s="145">
        <v>4222</v>
      </c>
      <c r="B374" s="146" t="s">
        <v>3965</v>
      </c>
      <c r="C374" s="345">
        <v>362</v>
      </c>
      <c r="D374" s="149">
        <v>1448</v>
      </c>
      <c r="E374" s="149">
        <v>1589</v>
      </c>
      <c r="F374" s="148">
        <f t="shared" si="6"/>
        <v>109.73756906077348</v>
      </c>
    </row>
    <row r="375" spans="1:6" s="8" customFormat="1" x14ac:dyDescent="0.2">
      <c r="A375" s="145">
        <v>4223</v>
      </c>
      <c r="B375" s="146" t="s">
        <v>3943</v>
      </c>
      <c r="C375" s="345">
        <v>363</v>
      </c>
      <c r="D375" s="149">
        <v>4384</v>
      </c>
      <c r="E375" s="149">
        <v>1519</v>
      </c>
      <c r="F375" s="148">
        <f t="shared" si="6"/>
        <v>34.648722627737229</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v>900</v>
      </c>
      <c r="F377" s="148" t="str">
        <f t="shared" si="6"/>
        <v>-</v>
      </c>
    </row>
    <row r="378" spans="1:6" s="8" customFormat="1" x14ac:dyDescent="0.2">
      <c r="A378" s="145">
        <v>4226</v>
      </c>
      <c r="B378" s="146" t="s">
        <v>3946</v>
      </c>
      <c r="C378" s="345">
        <v>366</v>
      </c>
      <c r="D378" s="149">
        <v>6991</v>
      </c>
      <c r="E378" s="149"/>
      <c r="F378" s="148">
        <f t="shared" si="6"/>
        <v>0</v>
      </c>
    </row>
    <row r="379" spans="1:6" s="8" customFormat="1" x14ac:dyDescent="0.2">
      <c r="A379" s="145">
        <v>4227</v>
      </c>
      <c r="B379" s="151" t="s">
        <v>3947</v>
      </c>
      <c r="C379" s="345">
        <v>367</v>
      </c>
      <c r="D379" s="149"/>
      <c r="E379" s="149">
        <v>3171</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194900</v>
      </c>
      <c r="F381" s="150" t="str">
        <f t="shared" si="6"/>
        <v>-</v>
      </c>
    </row>
    <row r="382" spans="1:6" s="8" customFormat="1" x14ac:dyDescent="0.2">
      <c r="A382" s="145">
        <v>4231</v>
      </c>
      <c r="B382" s="146" t="s">
        <v>3948</v>
      </c>
      <c r="C382" s="345">
        <v>370</v>
      </c>
      <c r="D382" s="149"/>
      <c r="E382" s="149">
        <v>194900</v>
      </c>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1670</v>
      </c>
      <c r="E386" s="147">
        <f>SUM(E387:E390)</f>
        <v>3843</v>
      </c>
      <c r="F386" s="150">
        <f t="shared" si="6"/>
        <v>230.11976047904193</v>
      </c>
    </row>
    <row r="387" spans="1:6" s="8" customFormat="1" x14ac:dyDescent="0.2">
      <c r="A387" s="145">
        <v>4241</v>
      </c>
      <c r="B387" s="146" t="s">
        <v>2886</v>
      </c>
      <c r="C387" s="345">
        <v>375</v>
      </c>
      <c r="D387" s="149">
        <v>1670</v>
      </c>
      <c r="E387" s="149">
        <v>3843</v>
      </c>
      <c r="F387" s="148">
        <f t="shared" si="6"/>
        <v>230.11976047904193</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2691</v>
      </c>
      <c r="E391" s="147">
        <f>SUM(E392:E393)</f>
        <v>0</v>
      </c>
      <c r="F391" s="150">
        <f t="shared" si="6"/>
        <v>0</v>
      </c>
    </row>
    <row r="392" spans="1:6" s="8" customFormat="1" x14ac:dyDescent="0.2">
      <c r="A392" s="145">
        <v>4251</v>
      </c>
      <c r="B392" s="146" t="s">
        <v>3966</v>
      </c>
      <c r="C392" s="345">
        <v>380</v>
      </c>
      <c r="D392" s="149">
        <v>2691</v>
      </c>
      <c r="E392" s="149"/>
      <c r="F392" s="148">
        <f t="shared" si="6"/>
        <v>0</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193519</v>
      </c>
      <c r="E405" s="147">
        <f>SUM(E406:E409)</f>
        <v>270658</v>
      </c>
      <c r="F405" s="150">
        <f t="shared" si="6"/>
        <v>139.86120225920968</v>
      </c>
    </row>
    <row r="406" spans="1:6" s="8" customFormat="1" x14ac:dyDescent="0.2">
      <c r="A406" s="145">
        <v>451</v>
      </c>
      <c r="B406" s="146" t="s">
        <v>2199</v>
      </c>
      <c r="C406" s="345">
        <v>394</v>
      </c>
      <c r="D406" s="149">
        <v>193519</v>
      </c>
      <c r="E406" s="149">
        <v>270658</v>
      </c>
      <c r="F406" s="148">
        <f t="shared" si="6"/>
        <v>139.86120225920968</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240172</v>
      </c>
      <c r="E411" s="147">
        <f>IF(E353&gt;=E301, E353-E301, 0)</f>
        <v>576326</v>
      </c>
      <c r="F411" s="150">
        <f t="shared" si="6"/>
        <v>239.96385923421548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6821605</v>
      </c>
      <c r="E415" s="147">
        <f>E12+E301</f>
        <v>7027539</v>
      </c>
      <c r="F415" s="150">
        <f t="shared" si="6"/>
        <v>103.01884966954258</v>
      </c>
    </row>
    <row r="416" spans="1:6" s="8" customFormat="1" x14ac:dyDescent="0.2">
      <c r="A416" s="145" t="s">
        <v>1215</v>
      </c>
      <c r="B416" s="146" t="s">
        <v>1993</v>
      </c>
      <c r="C416" s="345">
        <v>404</v>
      </c>
      <c r="D416" s="147">
        <f>D292+D353</f>
        <v>6927645</v>
      </c>
      <c r="E416" s="147">
        <f>E292+E353</f>
        <v>6891259</v>
      </c>
      <c r="F416" s="150">
        <f t="shared" si="6"/>
        <v>99.474771008040975</v>
      </c>
    </row>
    <row r="417" spans="1:6" s="8" customFormat="1" x14ac:dyDescent="0.2">
      <c r="A417" s="145" t="s">
        <v>1215</v>
      </c>
      <c r="B417" s="146" t="s">
        <v>1994</v>
      </c>
      <c r="C417" s="345">
        <v>405</v>
      </c>
      <c r="D417" s="147">
        <f>IF(D415&gt;=D416,D415-D416,0)</f>
        <v>0</v>
      </c>
      <c r="E417" s="147">
        <f>IF(E415&gt;=E416,E415-E416,0)</f>
        <v>136280</v>
      </c>
      <c r="F417" s="150" t="str">
        <f t="shared" si="6"/>
        <v>-</v>
      </c>
    </row>
    <row r="418" spans="1:6" s="8" customFormat="1" x14ac:dyDescent="0.2">
      <c r="A418" s="145" t="s">
        <v>1215</v>
      </c>
      <c r="B418" s="146" t="s">
        <v>1995</v>
      </c>
      <c r="C418" s="345">
        <v>406</v>
      </c>
      <c r="D418" s="147">
        <f>IF(D416&gt;=D415,D416-D415,0)</f>
        <v>106040</v>
      </c>
      <c r="E418" s="147">
        <f>IF(E416&gt;=E415,E416-E415,0)</f>
        <v>0</v>
      </c>
      <c r="F418" s="150">
        <f t="shared" si="6"/>
        <v>0</v>
      </c>
    </row>
    <row r="419" spans="1:6" s="8" customFormat="1" x14ac:dyDescent="0.2">
      <c r="A419" s="160" t="s">
        <v>1592</v>
      </c>
      <c r="B419" s="151" t="s">
        <v>1996</v>
      </c>
      <c r="C419" s="345">
        <v>407</v>
      </c>
      <c r="D419" s="147">
        <f>IF(D295-D296+D412-D413&gt;=0,D295-D296+D412-D413,0)</f>
        <v>186013</v>
      </c>
      <c r="E419" s="147">
        <f>IF(E295-E296+E412-E413&gt;=0,E295-E296+E412-E413,0)</f>
        <v>79973</v>
      </c>
      <c r="F419" s="150">
        <f t="shared" si="6"/>
        <v>42.993231655852007</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17146</v>
      </c>
      <c r="E421" s="161">
        <f>E297+E414</f>
        <v>24233</v>
      </c>
      <c r="F421" s="162">
        <f t="shared" si="6"/>
        <v>141.3332555698122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6821605</v>
      </c>
      <c r="E642" s="147">
        <f>E415+E423</f>
        <v>7027539</v>
      </c>
      <c r="F642" s="148">
        <f t="shared" si="10"/>
        <v>103.01884966954258</v>
      </c>
    </row>
    <row r="643" spans="1:6" s="8" customFormat="1" x14ac:dyDescent="0.2">
      <c r="A643" s="145" t="s">
        <v>1215</v>
      </c>
      <c r="B643" s="146" t="s">
        <v>1246</v>
      </c>
      <c r="C643" s="345">
        <v>630</v>
      </c>
      <c r="D643" s="147">
        <f>D416+D531</f>
        <v>6927645</v>
      </c>
      <c r="E643" s="147">
        <f>E416+E531</f>
        <v>6891259</v>
      </c>
      <c r="F643" s="148">
        <f t="shared" si="10"/>
        <v>99.474771008040975</v>
      </c>
    </row>
    <row r="644" spans="1:6" s="8" customFormat="1" x14ac:dyDescent="0.2">
      <c r="A644" s="145" t="s">
        <v>1215</v>
      </c>
      <c r="B644" s="146" t="s">
        <v>1247</v>
      </c>
      <c r="C644" s="345">
        <v>631</v>
      </c>
      <c r="D644" s="147">
        <f>IF(D642&gt;=D643,D642-D643,0)</f>
        <v>0</v>
      </c>
      <c r="E644" s="147">
        <f>IF(E642&gt;=E643,E642-E643,0)</f>
        <v>136280</v>
      </c>
      <c r="F644" s="148" t="str">
        <f t="shared" si="10"/>
        <v>-</v>
      </c>
    </row>
    <row r="645" spans="1:6" s="8" customFormat="1" x14ac:dyDescent="0.2">
      <c r="A645" s="145" t="s">
        <v>1215</v>
      </c>
      <c r="B645" s="146" t="s">
        <v>1248</v>
      </c>
      <c r="C645" s="345">
        <v>632</v>
      </c>
      <c r="D645" s="147">
        <f>IF(D643&gt;=D642,D643-D642,0)</f>
        <v>106040</v>
      </c>
      <c r="E645" s="147">
        <f>IF(E643&gt;=E642,E643-E642,0)</f>
        <v>0</v>
      </c>
      <c r="F645" s="148">
        <f t="shared" si="10"/>
        <v>0</v>
      </c>
    </row>
    <row r="646" spans="1:6" s="8" customFormat="1" x14ac:dyDescent="0.2">
      <c r="A646" s="160" t="s">
        <v>2741</v>
      </c>
      <c r="B646" s="146" t="s">
        <v>1249</v>
      </c>
      <c r="C646" s="345">
        <v>633</v>
      </c>
      <c r="D646" s="147">
        <f>IF(D419-D420+D640-D641&gt;=0,D419-D420+D640-D641,0)</f>
        <v>186013</v>
      </c>
      <c r="E646" s="147">
        <f>IF(E419-E420+E640-E641&gt;=0,E419-E420+E640-E641,0)</f>
        <v>79973</v>
      </c>
      <c r="F646" s="148">
        <f t="shared" si="10"/>
        <v>42.993231655852007</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79973</v>
      </c>
      <c r="E648" s="147">
        <f>IF(E644+E646-E645-E647&gt;=0,E644+E646-E645-E647,0)</f>
        <v>216253</v>
      </c>
      <c r="F648" s="148">
        <f t="shared" si="10"/>
        <v>270.40751253548075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370031</v>
      </c>
      <c r="E650" s="158">
        <v>385347</v>
      </c>
      <c r="F650" s="159">
        <f t="shared" si="10"/>
        <v>104.13911266893854</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158885</v>
      </c>
      <c r="E652" s="149">
        <v>102049</v>
      </c>
      <c r="F652" s="148">
        <f t="shared" ref="F652:F677" si="11">IF(D652&lt;&gt;0,IF(E652/D652&gt;=100,"&gt;&gt;100",E652/D652*100),"-")</f>
        <v>64.228215375900817</v>
      </c>
    </row>
    <row r="653" spans="1:6" s="8" customFormat="1" x14ac:dyDescent="0.2">
      <c r="A653" s="145" t="s">
        <v>1208</v>
      </c>
      <c r="B653" s="146" t="s">
        <v>2750</v>
      </c>
      <c r="C653" s="345">
        <v>639</v>
      </c>
      <c r="D653" s="149">
        <v>444007</v>
      </c>
      <c r="E653" s="149">
        <v>749765</v>
      </c>
      <c r="F653" s="148">
        <f t="shared" si="11"/>
        <v>168.8633287313038</v>
      </c>
    </row>
    <row r="654" spans="1:6" s="8" customFormat="1" x14ac:dyDescent="0.2">
      <c r="A654" s="145" t="s">
        <v>1209</v>
      </c>
      <c r="B654" s="146" t="s">
        <v>3586</v>
      </c>
      <c r="C654" s="345">
        <v>640</v>
      </c>
      <c r="D654" s="149">
        <v>500843</v>
      </c>
      <c r="E654" s="149">
        <v>642856</v>
      </c>
      <c r="F654" s="148">
        <f t="shared" si="11"/>
        <v>128.35479381762349</v>
      </c>
    </row>
    <row r="655" spans="1:6" s="8" customFormat="1" x14ac:dyDescent="0.2">
      <c r="A655" s="145">
        <v>11</v>
      </c>
      <c r="B655" s="146" t="s">
        <v>181</v>
      </c>
      <c r="C655" s="345">
        <v>641</v>
      </c>
      <c r="D655" s="147">
        <f>+D652+D653-D654</f>
        <v>102049</v>
      </c>
      <c r="E655" s="147">
        <f>+E652+E653-E654</f>
        <v>208958</v>
      </c>
      <c r="F655" s="150">
        <f t="shared" si="11"/>
        <v>204.76241805407204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51</v>
      </c>
      <c r="E657" s="149">
        <v>54</v>
      </c>
      <c r="F657" s="148">
        <f t="shared" si="11"/>
        <v>105.88235294117648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50</v>
      </c>
      <c r="E659" s="149">
        <v>45</v>
      </c>
      <c r="F659" s="148">
        <f t="shared" si="11"/>
        <v>90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13809</v>
      </c>
      <c r="E672" s="149">
        <v>21100</v>
      </c>
      <c r="F672" s="148">
        <f t="shared" si="11"/>
        <v>152.79889926859295</v>
      </c>
    </row>
    <row r="673" spans="1:6" s="8" customFormat="1" x14ac:dyDescent="0.2">
      <c r="A673" s="145">
        <v>63415</v>
      </c>
      <c r="B673" s="146" t="s">
        <v>2281</v>
      </c>
      <c r="C673" s="345">
        <v>659</v>
      </c>
      <c r="D673" s="149">
        <v>1000</v>
      </c>
      <c r="E673" s="149"/>
      <c r="F673" s="148">
        <f t="shared" si="11"/>
        <v>0</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4632654</v>
      </c>
      <c r="E678" s="149">
        <v>4714909</v>
      </c>
      <c r="F678" s="148"/>
    </row>
    <row r="679" spans="1:6" s="8" customFormat="1" x14ac:dyDescent="0.2">
      <c r="A679" s="152">
        <v>63613</v>
      </c>
      <c r="B679" s="163" t="s">
        <v>4078</v>
      </c>
      <c r="C679" s="345">
        <v>665</v>
      </c>
      <c r="D679" s="149">
        <v>23257</v>
      </c>
      <c r="E679" s="149">
        <v>11572</v>
      </c>
      <c r="F679" s="148"/>
    </row>
    <row r="680" spans="1:6" s="8" customFormat="1" x14ac:dyDescent="0.2">
      <c r="A680" s="152">
        <v>63622</v>
      </c>
      <c r="B680" s="163" t="s">
        <v>4079</v>
      </c>
      <c r="C680" s="345">
        <v>666</v>
      </c>
      <c r="D680" s="149"/>
      <c r="E680" s="149">
        <v>35000</v>
      </c>
      <c r="F680" s="148"/>
    </row>
    <row r="681" spans="1:6" s="8" customFormat="1" x14ac:dyDescent="0.2">
      <c r="A681" s="152">
        <v>63623</v>
      </c>
      <c r="B681" s="164" t="s">
        <v>3136</v>
      </c>
      <c r="C681" s="345">
        <v>667</v>
      </c>
      <c r="D681" s="149">
        <v>8793</v>
      </c>
      <c r="E681" s="149">
        <v>69340</v>
      </c>
      <c r="F681" s="148"/>
    </row>
    <row r="682" spans="1:6" s="8" customFormat="1" x14ac:dyDescent="0.2">
      <c r="A682" s="152">
        <v>63811</v>
      </c>
      <c r="B682" s="163" t="s">
        <v>3137</v>
      </c>
      <c r="C682" s="345">
        <v>668</v>
      </c>
      <c r="D682" s="149"/>
      <c r="E682" s="149">
        <v>13904</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v>78121</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222371</v>
      </c>
      <c r="E698" s="149">
        <v>239996</v>
      </c>
      <c r="F698" s="148">
        <f t="shared" si="12"/>
        <v>107.92594358077268</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11874</v>
      </c>
      <c r="E701" s="149"/>
      <c r="F701" s="148">
        <f>IF(D701&lt;&gt;0,IF(E701/D701&gt;=100,"&gt;&gt;100",E701/D701*100),"-")</f>
        <v>0</v>
      </c>
    </row>
    <row r="702" spans="1:6" s="8" customFormat="1" x14ac:dyDescent="0.2">
      <c r="A702" s="145">
        <v>31215</v>
      </c>
      <c r="B702" s="146" t="s">
        <v>1641</v>
      </c>
      <c r="C702" s="345">
        <v>688</v>
      </c>
      <c r="D702" s="149">
        <v>18370</v>
      </c>
      <c r="E702" s="149">
        <v>14779</v>
      </c>
      <c r="F702" s="148">
        <f>IF(D702&lt;&gt;0,IF(E702/D702&gt;=100,"&gt;&gt;100",E702/D702*100),"-")</f>
        <v>80.451823625476322</v>
      </c>
    </row>
    <row r="703" spans="1:6" s="8" customFormat="1" x14ac:dyDescent="0.2">
      <c r="A703" s="145">
        <v>32121</v>
      </c>
      <c r="B703" s="146" t="s">
        <v>3797</v>
      </c>
      <c r="C703" s="345">
        <v>689</v>
      </c>
      <c r="D703" s="149">
        <v>225567</v>
      </c>
      <c r="E703" s="149">
        <v>254600</v>
      </c>
      <c r="F703" s="148">
        <f>IF(D703&lt;&gt;0,IF(E703/D703&gt;=100,"&gt;&gt;100",E703/D703*100),"-")</f>
        <v>112.87112033231811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21800</v>
      </c>
      <c r="E705" s="149">
        <v>9281</v>
      </c>
      <c r="F705" s="148">
        <f>IF(D705&lt;&gt;0,IF(E705/D705&gt;=100,"&gt;&gt;100",E705/D705*100),"-")</f>
        <v>42.573394495412842</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SOFIJA PERLA</v>
      </c>
      <c r="D995" s="293"/>
      <c r="E995" s="293"/>
    </row>
    <row r="996" spans="1:5" ht="15" customHeight="1" x14ac:dyDescent="0.2">
      <c r="A996" s="291" t="str">
        <f>IF(RefStr!H27="","Telefon za kontakt: _________________","Telefon za kontakt: " &amp; RefStr!H27)</f>
        <v>Telefon za kontakt: 047/757-585</v>
      </c>
      <c r="C996" s="292"/>
    </row>
    <row r="997" spans="1:5" ht="15" customHeight="1" x14ac:dyDescent="0.2">
      <c r="A997" s="291" t="str">
        <f>IF(RefStr!H33="","Odgovorna osoba: _____________________________","Odgovorna osoba: " &amp; RefStr!H33)</f>
        <v>Odgovorna osoba: JASMINA KATUNIĆ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5" activePane="bottomLeft" state="frozen"/>
      <selection pane="bottomLeft" activeCell="E185" sqref="E18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16150</v>
      </c>
      <c r="C4" s="414"/>
      <c r="D4" s="414"/>
      <c r="E4" s="415">
        <f>SUM(Skriveni!G977:G1286)</f>
        <v>57067447.656000003</v>
      </c>
      <c r="F4" s="416"/>
    </row>
    <row r="5" spans="1:6" ht="15" customHeight="1" x14ac:dyDescent="0.2">
      <c r="B5" s="413" t="str">
        <f>"Naziv: "&amp;IF(RefStr!B10&lt;&gt;"",RefStr!B10,"_______________________________________")</f>
        <v>Naziv: OSNOVNA ŠKOLA ŽAKANJE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16840590</v>
      </c>
      <c r="E12" s="96">
        <f>E13+E74</f>
        <v>17105368</v>
      </c>
      <c r="F12" s="123">
        <f t="shared" ref="F12:F75" si="0">IF(D12&gt;0,IF(E12/D12&gt;=100,"&gt;&gt;100",E12/D12*100),"-")</f>
        <v>101.5722608293415</v>
      </c>
    </row>
    <row r="13" spans="1:6" s="3" customFormat="1" x14ac:dyDescent="0.2">
      <c r="A13" s="132">
        <v>0</v>
      </c>
      <c r="B13" s="314" t="s">
        <v>521</v>
      </c>
      <c r="C13" s="303">
        <v>2</v>
      </c>
      <c r="D13" s="97">
        <f>D14+D18+D57+D58+D62+D69</f>
        <v>16349477</v>
      </c>
      <c r="E13" s="97">
        <f>E14+E18+E57+E58+E62+E69</f>
        <v>16485042</v>
      </c>
      <c r="F13" s="124">
        <f t="shared" si="0"/>
        <v>100.82917025419222</v>
      </c>
    </row>
    <row r="14" spans="1:6" s="3" customFormat="1" x14ac:dyDescent="0.2">
      <c r="A14" s="132" t="s">
        <v>1564</v>
      </c>
      <c r="B14" s="314" t="s">
        <v>3259</v>
      </c>
      <c r="C14" s="303">
        <v>3</v>
      </c>
      <c r="D14" s="97">
        <f>D15+D16-D17</f>
        <v>260279</v>
      </c>
      <c r="E14" s="97">
        <f>E15+E16-E17</f>
        <v>257498</v>
      </c>
      <c r="F14" s="124">
        <f t="shared" si="0"/>
        <v>98.931531164634862</v>
      </c>
    </row>
    <row r="15" spans="1:6" s="3" customFormat="1" x14ac:dyDescent="0.2">
      <c r="A15" s="132" t="s">
        <v>3260</v>
      </c>
      <c r="B15" s="314" t="s">
        <v>3261</v>
      </c>
      <c r="C15" s="303">
        <v>4</v>
      </c>
      <c r="D15" s="94">
        <v>252019</v>
      </c>
      <c r="E15" s="94">
        <v>252019</v>
      </c>
      <c r="F15" s="125">
        <f t="shared" si="0"/>
        <v>100</v>
      </c>
    </row>
    <row r="16" spans="1:6" s="3" customFormat="1" x14ac:dyDescent="0.2">
      <c r="A16" s="132" t="s">
        <v>3262</v>
      </c>
      <c r="B16" s="314" t="s">
        <v>358</v>
      </c>
      <c r="C16" s="303">
        <v>5</v>
      </c>
      <c r="D16" s="94">
        <v>11125</v>
      </c>
      <c r="E16" s="94">
        <v>15395</v>
      </c>
      <c r="F16" s="125">
        <f t="shared" si="0"/>
        <v>138.38202247191012</v>
      </c>
    </row>
    <row r="17" spans="1:6" s="3" customFormat="1" x14ac:dyDescent="0.2">
      <c r="A17" s="132" t="s">
        <v>359</v>
      </c>
      <c r="B17" s="314" t="s">
        <v>360</v>
      </c>
      <c r="C17" s="303">
        <v>6</v>
      </c>
      <c r="D17" s="94">
        <v>2865</v>
      </c>
      <c r="E17" s="94">
        <v>9916</v>
      </c>
      <c r="F17" s="125">
        <f t="shared" si="0"/>
        <v>346.10820244328096</v>
      </c>
    </row>
    <row r="18" spans="1:6" s="3" customFormat="1" x14ac:dyDescent="0.2">
      <c r="A18" s="132" t="s">
        <v>361</v>
      </c>
      <c r="B18" s="314" t="s">
        <v>522</v>
      </c>
      <c r="C18" s="303">
        <v>7</v>
      </c>
      <c r="D18" s="97">
        <f>D19+D25+D35+D41+D47+D51</f>
        <v>16089198</v>
      </c>
      <c r="E18" s="97">
        <f>E19+E25+E35+E41+E47+E51</f>
        <v>15981544</v>
      </c>
      <c r="F18" s="124">
        <f t="shared" si="0"/>
        <v>99.330892689616974</v>
      </c>
    </row>
    <row r="19" spans="1:6" s="3" customFormat="1" x14ac:dyDescent="0.2">
      <c r="A19" s="315" t="s">
        <v>362</v>
      </c>
      <c r="B19" s="314" t="s">
        <v>3928</v>
      </c>
      <c r="C19" s="303">
        <v>8</v>
      </c>
      <c r="D19" s="97">
        <f>SUM(D20:D23)-D24</f>
        <v>15912795</v>
      </c>
      <c r="E19" s="97">
        <f>SUM(E20:E23)-E24</f>
        <v>15629729</v>
      </c>
      <c r="F19" s="124">
        <f t="shared" si="0"/>
        <v>98.221142168927571</v>
      </c>
    </row>
    <row r="20" spans="1:6" s="3" customFormat="1" x14ac:dyDescent="0.2">
      <c r="A20" s="132" t="s">
        <v>363</v>
      </c>
      <c r="B20" s="314" t="s">
        <v>382</v>
      </c>
      <c r="C20" s="303">
        <v>9</v>
      </c>
      <c r="D20" s="94">
        <v>78459</v>
      </c>
      <c r="E20" s="94">
        <v>78459</v>
      </c>
      <c r="F20" s="125">
        <f t="shared" si="0"/>
        <v>100</v>
      </c>
    </row>
    <row r="21" spans="1:6" s="3" customFormat="1" x14ac:dyDescent="0.2">
      <c r="A21" s="132" t="s">
        <v>364</v>
      </c>
      <c r="B21" s="314" t="s">
        <v>383</v>
      </c>
      <c r="C21" s="303">
        <v>10</v>
      </c>
      <c r="D21" s="94">
        <v>22866853</v>
      </c>
      <c r="E21" s="94">
        <v>22720317</v>
      </c>
      <c r="F21" s="125">
        <f t="shared" si="0"/>
        <v>99.359177233526623</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715773</v>
      </c>
      <c r="E23" s="94">
        <v>724838</v>
      </c>
      <c r="F23" s="125">
        <f t="shared" si="0"/>
        <v>101.26646297080219</v>
      </c>
    </row>
    <row r="24" spans="1:6" s="3" customFormat="1" x14ac:dyDescent="0.2">
      <c r="A24" s="132" t="s">
        <v>367</v>
      </c>
      <c r="B24" s="314" t="s">
        <v>1155</v>
      </c>
      <c r="C24" s="303">
        <v>13</v>
      </c>
      <c r="D24" s="94">
        <v>7748290</v>
      </c>
      <c r="E24" s="94">
        <v>7893885</v>
      </c>
      <c r="F24" s="125">
        <f t="shared" si="0"/>
        <v>101.87905976673564</v>
      </c>
    </row>
    <row r="25" spans="1:6" s="3" customFormat="1" x14ac:dyDescent="0.2">
      <c r="A25" s="315" t="s">
        <v>1156</v>
      </c>
      <c r="B25" s="314" t="s">
        <v>1261</v>
      </c>
      <c r="C25" s="303">
        <v>14</v>
      </c>
      <c r="D25" s="97">
        <f>SUM(D26:D33)-D34</f>
        <v>130366</v>
      </c>
      <c r="E25" s="97">
        <f>SUM(E26:E33)-E34</f>
        <v>169364</v>
      </c>
      <c r="F25" s="124">
        <f t="shared" si="0"/>
        <v>129.91424144332112</v>
      </c>
    </row>
    <row r="26" spans="1:6" s="3" customFormat="1" x14ac:dyDescent="0.2">
      <c r="A26" s="132" t="s">
        <v>1157</v>
      </c>
      <c r="B26" s="314" t="s">
        <v>3941</v>
      </c>
      <c r="C26" s="303">
        <v>15</v>
      </c>
      <c r="D26" s="94">
        <v>1796757</v>
      </c>
      <c r="E26" s="94">
        <v>1825059</v>
      </c>
      <c r="F26" s="125">
        <f t="shared" si="0"/>
        <v>101.57517126689919</v>
      </c>
    </row>
    <row r="27" spans="1:6" s="3" customFormat="1" x14ac:dyDescent="0.2">
      <c r="A27" s="132" t="s">
        <v>1158</v>
      </c>
      <c r="B27" s="314" t="s">
        <v>3965</v>
      </c>
      <c r="C27" s="303">
        <v>16</v>
      </c>
      <c r="D27" s="94">
        <v>38425</v>
      </c>
      <c r="E27" s="94">
        <v>42127</v>
      </c>
      <c r="F27" s="125">
        <f t="shared" si="0"/>
        <v>109.63435263500325</v>
      </c>
    </row>
    <row r="28" spans="1:6" s="3" customFormat="1" x14ac:dyDescent="0.2">
      <c r="A28" s="132" t="s">
        <v>1159</v>
      </c>
      <c r="B28" s="314" t="s">
        <v>3943</v>
      </c>
      <c r="C28" s="303">
        <v>17</v>
      </c>
      <c r="D28" s="94">
        <v>121452</v>
      </c>
      <c r="E28" s="94">
        <v>146084</v>
      </c>
      <c r="F28" s="125">
        <f t="shared" si="0"/>
        <v>120.28126337977143</v>
      </c>
    </row>
    <row r="29" spans="1:6" s="3" customFormat="1" x14ac:dyDescent="0.2">
      <c r="A29" s="132" t="s">
        <v>1160</v>
      </c>
      <c r="B29" s="314" t="s">
        <v>3944</v>
      </c>
      <c r="C29" s="303">
        <v>18</v>
      </c>
      <c r="D29" s="94">
        <v>11577</v>
      </c>
      <c r="E29" s="94"/>
      <c r="F29" s="125">
        <f t="shared" si="0"/>
        <v>0</v>
      </c>
    </row>
    <row r="30" spans="1:6" s="3" customFormat="1" x14ac:dyDescent="0.2">
      <c r="A30" s="132" t="s">
        <v>2449</v>
      </c>
      <c r="B30" s="314" t="s">
        <v>2450</v>
      </c>
      <c r="C30" s="303">
        <v>19</v>
      </c>
      <c r="D30" s="94">
        <v>83072</v>
      </c>
      <c r="E30" s="94">
        <v>90835</v>
      </c>
      <c r="F30" s="125">
        <f t="shared" si="0"/>
        <v>109.34490562403698</v>
      </c>
    </row>
    <row r="31" spans="1:6" s="3" customFormat="1" x14ac:dyDescent="0.2">
      <c r="A31" s="272" t="s">
        <v>2451</v>
      </c>
      <c r="B31" s="314" t="s">
        <v>3946</v>
      </c>
      <c r="C31" s="303">
        <v>20</v>
      </c>
      <c r="D31" s="94">
        <v>95172</v>
      </c>
      <c r="E31" s="94">
        <v>96933</v>
      </c>
      <c r="F31" s="125">
        <f t="shared" si="0"/>
        <v>101.85033413188754</v>
      </c>
    </row>
    <row r="32" spans="1:6" s="3" customFormat="1" x14ac:dyDescent="0.2">
      <c r="A32" s="272" t="s">
        <v>2452</v>
      </c>
      <c r="B32" s="314" t="s">
        <v>3947</v>
      </c>
      <c r="C32" s="303">
        <v>21</v>
      </c>
      <c r="D32" s="94">
        <v>317841</v>
      </c>
      <c r="E32" s="94">
        <v>347633</v>
      </c>
      <c r="F32" s="125">
        <f t="shared" si="0"/>
        <v>109.37324007915907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2333930</v>
      </c>
      <c r="E34" s="94">
        <v>2379307</v>
      </c>
      <c r="F34" s="125">
        <f t="shared" si="0"/>
        <v>101.94423140368392</v>
      </c>
    </row>
    <row r="35" spans="1:6" s="3" customFormat="1" x14ac:dyDescent="0.2">
      <c r="A35" s="316" t="s">
        <v>2455</v>
      </c>
      <c r="B35" s="314" t="s">
        <v>3133</v>
      </c>
      <c r="C35" s="303">
        <v>24</v>
      </c>
      <c r="D35" s="97">
        <f>SUM(D36:D39)-D40</f>
        <v>0</v>
      </c>
      <c r="E35" s="97">
        <f>SUM(E36:E39)-E40</f>
        <v>170537</v>
      </c>
      <c r="F35" s="124" t="str">
        <f t="shared" si="0"/>
        <v>-</v>
      </c>
    </row>
    <row r="36" spans="1:6" s="3" customFormat="1" x14ac:dyDescent="0.2">
      <c r="A36" s="272" t="s">
        <v>2870</v>
      </c>
      <c r="B36" s="314" t="s">
        <v>3948</v>
      </c>
      <c r="C36" s="303">
        <v>25</v>
      </c>
      <c r="D36" s="94">
        <v>144886</v>
      </c>
      <c r="E36" s="94">
        <v>339786</v>
      </c>
      <c r="F36" s="125">
        <f t="shared" si="0"/>
        <v>234.51955330397692</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144886</v>
      </c>
      <c r="E40" s="94">
        <v>169249</v>
      </c>
      <c r="F40" s="125">
        <f t="shared" si="0"/>
        <v>116.81528926190245</v>
      </c>
    </row>
    <row r="41" spans="1:6" s="3" customFormat="1" x14ac:dyDescent="0.2">
      <c r="A41" s="315" t="s">
        <v>2877</v>
      </c>
      <c r="B41" s="314" t="s">
        <v>3134</v>
      </c>
      <c r="C41" s="303">
        <v>30</v>
      </c>
      <c r="D41" s="97">
        <f>SUM(D42:D45)-D46</f>
        <v>38780</v>
      </c>
      <c r="E41" s="97">
        <f>SUM(E42:E45)-E46</f>
        <v>6666</v>
      </c>
      <c r="F41" s="124">
        <f t="shared" si="0"/>
        <v>17.189272821041772</v>
      </c>
    </row>
    <row r="42" spans="1:6" s="3" customFormat="1" x14ac:dyDescent="0.2">
      <c r="A42" s="132" t="s">
        <v>2878</v>
      </c>
      <c r="B42" s="314" t="s">
        <v>2886</v>
      </c>
      <c r="C42" s="303">
        <v>31</v>
      </c>
      <c r="D42" s="94">
        <v>179462</v>
      </c>
      <c r="E42" s="94">
        <v>183305</v>
      </c>
      <c r="F42" s="125">
        <f t="shared" si="0"/>
        <v>102.1414004078858</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140682</v>
      </c>
      <c r="E46" s="94">
        <v>176639</v>
      </c>
      <c r="F46" s="125">
        <f t="shared" si="0"/>
        <v>125.55906228231046</v>
      </c>
    </row>
    <row r="47" spans="1:6" s="3" customFormat="1" x14ac:dyDescent="0.2">
      <c r="A47" s="315" t="s">
        <v>2936</v>
      </c>
      <c r="B47" s="314" t="s">
        <v>4132</v>
      </c>
      <c r="C47" s="303">
        <v>36</v>
      </c>
      <c r="D47" s="97">
        <f>SUM(D48:D49)-D50</f>
        <v>7257</v>
      </c>
      <c r="E47" s="97">
        <f>SUM(E48:E49)-E50</f>
        <v>5248</v>
      </c>
      <c r="F47" s="124">
        <f t="shared" si="0"/>
        <v>72.316384180790962</v>
      </c>
    </row>
    <row r="48" spans="1:6" s="3" customFormat="1" x14ac:dyDescent="0.2">
      <c r="A48" s="132" t="s">
        <v>3930</v>
      </c>
      <c r="B48" s="314" t="s">
        <v>3517</v>
      </c>
      <c r="C48" s="303">
        <v>37</v>
      </c>
      <c r="D48" s="94">
        <v>10046</v>
      </c>
      <c r="E48" s="94">
        <v>10046</v>
      </c>
      <c r="F48" s="125">
        <f t="shared" si="0"/>
        <v>100</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v>2789</v>
      </c>
      <c r="E50" s="94">
        <v>4798</v>
      </c>
      <c r="F50" s="125">
        <f t="shared" si="0"/>
        <v>172.03298673359626</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4270</v>
      </c>
      <c r="E53" s="94">
        <v>0</v>
      </c>
      <c r="F53" s="125">
        <f t="shared" si="0"/>
        <v>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4270</v>
      </c>
      <c r="E56" s="94">
        <v>0</v>
      </c>
      <c r="F56" s="125">
        <f t="shared" si="0"/>
        <v>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142054</v>
      </c>
      <c r="E60" s="94">
        <v>145334</v>
      </c>
      <c r="F60" s="125">
        <f t="shared" si="0"/>
        <v>102.30898109169753</v>
      </c>
    </row>
    <row r="61" spans="1:6" s="3" customFormat="1" x14ac:dyDescent="0.2">
      <c r="A61" s="132" t="s">
        <v>456</v>
      </c>
      <c r="B61" s="314" t="s">
        <v>617</v>
      </c>
      <c r="C61" s="303">
        <v>50</v>
      </c>
      <c r="D61" s="94">
        <v>142054</v>
      </c>
      <c r="E61" s="94">
        <v>145334</v>
      </c>
      <c r="F61" s="125">
        <f t="shared" si="0"/>
        <v>102.30898109169753</v>
      </c>
    </row>
    <row r="62" spans="1:6" s="3" customFormat="1" x14ac:dyDescent="0.2">
      <c r="A62" s="132" t="s">
        <v>618</v>
      </c>
      <c r="B62" s="314" t="s">
        <v>3383</v>
      </c>
      <c r="C62" s="303">
        <v>51</v>
      </c>
      <c r="D62" s="97">
        <f>SUM(D63:D68)</f>
        <v>0</v>
      </c>
      <c r="E62" s="97">
        <f>SUM(E63:E68)</f>
        <v>246000</v>
      </c>
      <c r="F62" s="124" t="str">
        <f t="shared" si="0"/>
        <v>-</v>
      </c>
    </row>
    <row r="63" spans="1:6" s="3" customFormat="1" x14ac:dyDescent="0.2">
      <c r="A63" s="132" t="s">
        <v>619</v>
      </c>
      <c r="B63" s="314" t="s">
        <v>620</v>
      </c>
      <c r="C63" s="303">
        <v>52</v>
      </c>
      <c r="D63" s="94"/>
      <c r="E63" s="94">
        <v>246000</v>
      </c>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491113</v>
      </c>
      <c r="E74" s="97">
        <f>E75+E84+E92+E123+E139+E151+E168+E169</f>
        <v>620326</v>
      </c>
      <c r="F74" s="124">
        <f t="shared" si="0"/>
        <v>126.31023817329211</v>
      </c>
    </row>
    <row r="75" spans="1:6" s="3" customFormat="1" x14ac:dyDescent="0.2">
      <c r="A75" s="272" t="s">
        <v>2744</v>
      </c>
      <c r="B75" s="314" t="s">
        <v>322</v>
      </c>
      <c r="C75" s="303">
        <v>64</v>
      </c>
      <c r="D75" s="97">
        <f>+D76+D81+D82+D83</f>
        <v>102049</v>
      </c>
      <c r="E75" s="97">
        <f>+E76+E81+E82+E83</f>
        <v>208958</v>
      </c>
      <c r="F75" s="124">
        <f t="shared" si="0"/>
        <v>204.76241805407204</v>
      </c>
    </row>
    <row r="76" spans="1:6" s="3" customFormat="1" x14ac:dyDescent="0.2">
      <c r="A76" s="132" t="s">
        <v>3429</v>
      </c>
      <c r="B76" s="317" t="s">
        <v>1885</v>
      </c>
      <c r="C76" s="303">
        <v>65</v>
      </c>
      <c r="D76" s="97">
        <f>SUM(D77:D80)</f>
        <v>101772</v>
      </c>
      <c r="E76" s="97">
        <f>SUM(E77:E80)</f>
        <v>208661</v>
      </c>
      <c r="F76" s="124">
        <f t="shared" ref="F76:F139" si="1">IF(D76&gt;0,IF(E76/D76&gt;=100,"&gt;&gt;100",E76/D76*100),"-")</f>
        <v>205.02790551428683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101772</v>
      </c>
      <c r="E78" s="94">
        <v>208661</v>
      </c>
      <c r="F78" s="125">
        <f t="shared" si="1"/>
        <v>205.02790551428683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277</v>
      </c>
      <c r="E82" s="94">
        <v>297</v>
      </c>
      <c r="F82" s="125">
        <f t="shared" si="1"/>
        <v>107.22021660649818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1887</v>
      </c>
      <c r="E84" s="97">
        <f>+E85+SUM(E88:E91)</f>
        <v>1788</v>
      </c>
      <c r="F84" s="124">
        <f t="shared" si="1"/>
        <v>94.753577106518279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1887</v>
      </c>
      <c r="E91" s="94">
        <v>1788</v>
      </c>
      <c r="F91" s="125">
        <f t="shared" si="1"/>
        <v>94.753577106518279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17146</v>
      </c>
      <c r="E151" s="97">
        <f>SUM(E152:E154)+SUM(E162:E166)-E167</f>
        <v>24233</v>
      </c>
      <c r="F151" s="124">
        <f t="shared" si="2"/>
        <v>141.3332555698122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9706</v>
      </c>
      <c r="E163" s="94">
        <v>15288</v>
      </c>
      <c r="F163" s="125">
        <f t="shared" si="2"/>
        <v>157.51081805069029</v>
      </c>
    </row>
    <row r="164" spans="1:6" s="3" customFormat="1" x14ac:dyDescent="0.2">
      <c r="A164" s="272" t="s">
        <v>3805</v>
      </c>
      <c r="B164" s="317" t="s">
        <v>1338</v>
      </c>
      <c r="C164" s="303">
        <v>153</v>
      </c>
      <c r="D164" s="94">
        <v>7440</v>
      </c>
      <c r="E164" s="94">
        <v>8945</v>
      </c>
      <c r="F164" s="125">
        <f t="shared" si="2"/>
        <v>120.22849462365592</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370031</v>
      </c>
      <c r="E169" s="97">
        <f>SUM(E170:E172)</f>
        <v>385347</v>
      </c>
      <c r="F169" s="124">
        <f t="shared" si="2"/>
        <v>104.13911266893854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370031</v>
      </c>
      <c r="E172" s="94">
        <v>385347</v>
      </c>
      <c r="F172" s="125">
        <f t="shared" si="2"/>
        <v>104.13911266893854</v>
      </c>
    </row>
    <row r="173" spans="1:6" s="3" customFormat="1" x14ac:dyDescent="0.2">
      <c r="A173" s="272"/>
      <c r="B173" s="314" t="s">
        <v>1068</v>
      </c>
      <c r="C173" s="303">
        <v>162</v>
      </c>
      <c r="D173" s="97">
        <f>D174+D234</f>
        <v>16840590</v>
      </c>
      <c r="E173" s="97">
        <f>E174+E234</f>
        <v>17105368</v>
      </c>
      <c r="F173" s="124">
        <f t="shared" si="2"/>
        <v>101.5722608293415</v>
      </c>
    </row>
    <row r="174" spans="1:6" s="3" customFormat="1" x14ac:dyDescent="0.2">
      <c r="A174" s="272" t="s">
        <v>3813</v>
      </c>
      <c r="B174" s="314" t="s">
        <v>1145</v>
      </c>
      <c r="C174" s="303">
        <v>163</v>
      </c>
      <c r="D174" s="97">
        <f>D175+D186+D187+D203+D231</f>
        <v>417496</v>
      </c>
      <c r="E174" s="97">
        <f>E175+E186+E187+E203+E231</f>
        <v>403341</v>
      </c>
      <c r="F174" s="124">
        <f t="shared" si="2"/>
        <v>96.609548354954299</v>
      </c>
    </row>
    <row r="175" spans="1:6" s="3" customFormat="1" x14ac:dyDescent="0.2">
      <c r="A175" s="272" t="s">
        <v>1181</v>
      </c>
      <c r="B175" s="314" t="s">
        <v>1547</v>
      </c>
      <c r="C175" s="303">
        <v>164</v>
      </c>
      <c r="D175" s="97">
        <f>SUM(D176:D178)+SUM(D182:D185)</f>
        <v>406653</v>
      </c>
      <c r="E175" s="97">
        <f>SUM(E176:E178)+SUM(E182:E185)</f>
        <v>392498</v>
      </c>
      <c r="F175" s="124">
        <f t="shared" si="2"/>
        <v>96.519145315539291</v>
      </c>
    </row>
    <row r="176" spans="1:6" s="3" customFormat="1" x14ac:dyDescent="0.2">
      <c r="A176" s="272" t="s">
        <v>1182</v>
      </c>
      <c r="B176" s="314" t="s">
        <v>1183</v>
      </c>
      <c r="C176" s="303">
        <v>165</v>
      </c>
      <c r="D176" s="94">
        <v>352103</v>
      </c>
      <c r="E176" s="94">
        <v>369160</v>
      </c>
      <c r="F176" s="125">
        <f t="shared" si="2"/>
        <v>104.84432112194443</v>
      </c>
    </row>
    <row r="177" spans="1:6" s="3" customFormat="1" x14ac:dyDescent="0.2">
      <c r="A177" s="272" t="s">
        <v>1184</v>
      </c>
      <c r="B177" s="314" t="s">
        <v>1185</v>
      </c>
      <c r="C177" s="303">
        <v>166</v>
      </c>
      <c r="D177" s="94">
        <v>52639</v>
      </c>
      <c r="E177" s="94">
        <v>21550</v>
      </c>
      <c r="F177" s="125">
        <f t="shared" si="2"/>
        <v>40.939227568912784</v>
      </c>
    </row>
    <row r="178" spans="1:6" s="3" customFormat="1" x14ac:dyDescent="0.2">
      <c r="A178" s="272" t="s">
        <v>1186</v>
      </c>
      <c r="B178" s="317" t="s">
        <v>2842</v>
      </c>
      <c r="C178" s="303">
        <v>167</v>
      </c>
      <c r="D178" s="97">
        <f>SUM(D179:D181)</f>
        <v>24</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v>24</v>
      </c>
      <c r="E180" s="94"/>
      <c r="F180" s="125">
        <f t="shared" si="2"/>
        <v>0</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1887</v>
      </c>
      <c r="E185" s="94">
        <v>1788</v>
      </c>
      <c r="F185" s="125">
        <f t="shared" si="2"/>
        <v>94.753577106518279</v>
      </c>
    </row>
    <row r="186" spans="1:6" s="3" customFormat="1" x14ac:dyDescent="0.2">
      <c r="A186" s="272" t="s">
        <v>3033</v>
      </c>
      <c r="B186" s="314" t="s">
        <v>3034</v>
      </c>
      <c r="C186" s="303">
        <v>175</v>
      </c>
      <c r="D186" s="94">
        <v>10843</v>
      </c>
      <c r="E186" s="94">
        <v>10843</v>
      </c>
      <c r="F186" s="125">
        <f t="shared" si="2"/>
        <v>100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16423094</v>
      </c>
      <c r="E234" s="97">
        <f>+E235+E243-E247+E251+E252+E253</f>
        <v>16702027</v>
      </c>
      <c r="F234" s="124">
        <f t="shared" si="3"/>
        <v>101.6984193112455</v>
      </c>
    </row>
    <row r="235" spans="1:6" s="3" customFormat="1" x14ac:dyDescent="0.2">
      <c r="A235" s="132" t="s">
        <v>1279</v>
      </c>
      <c r="B235" s="314" t="s">
        <v>3395</v>
      </c>
      <c r="C235" s="303">
        <v>224</v>
      </c>
      <c r="D235" s="97">
        <f>D236-D239</f>
        <v>16325975</v>
      </c>
      <c r="E235" s="97">
        <f>E236-E239</f>
        <v>16461540</v>
      </c>
      <c r="F235" s="124">
        <f t="shared" si="3"/>
        <v>100.8303638833209</v>
      </c>
    </row>
    <row r="236" spans="1:6" s="3" customFormat="1" x14ac:dyDescent="0.2">
      <c r="A236" s="132" t="s">
        <v>1280</v>
      </c>
      <c r="B236" s="314" t="s">
        <v>3396</v>
      </c>
      <c r="C236" s="303">
        <v>225</v>
      </c>
      <c r="D236" s="97">
        <f>SUM(D237:D238)</f>
        <v>16325975</v>
      </c>
      <c r="E236" s="97">
        <f>SUM(E237:E238)</f>
        <v>16461540</v>
      </c>
      <c r="F236" s="124">
        <f t="shared" si="3"/>
        <v>100.8303638833209</v>
      </c>
    </row>
    <row r="237" spans="1:6" s="3" customFormat="1" x14ac:dyDescent="0.2">
      <c r="A237" s="132" t="s">
        <v>1281</v>
      </c>
      <c r="B237" s="314" t="s">
        <v>1282</v>
      </c>
      <c r="C237" s="303">
        <v>226</v>
      </c>
      <c r="D237" s="94">
        <v>16109761</v>
      </c>
      <c r="E237" s="94">
        <v>16196036</v>
      </c>
      <c r="F237" s="125">
        <f t="shared" si="3"/>
        <v>100.53554487866083</v>
      </c>
    </row>
    <row r="238" spans="1:6" s="3" customFormat="1" x14ac:dyDescent="0.2">
      <c r="A238" s="132" t="s">
        <v>1283</v>
      </c>
      <c r="B238" s="314" t="s">
        <v>1284</v>
      </c>
      <c r="C238" s="303">
        <v>227</v>
      </c>
      <c r="D238" s="94">
        <v>216214</v>
      </c>
      <c r="E238" s="94">
        <v>265504</v>
      </c>
      <c r="F238" s="125">
        <f t="shared" si="3"/>
        <v>122.79685866780135</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195550</v>
      </c>
      <c r="E243" s="97">
        <f>SUM(E244:E246)</f>
        <v>310040</v>
      </c>
      <c r="F243" s="124">
        <f t="shared" si="3"/>
        <v>158.54768601380721</v>
      </c>
    </row>
    <row r="244" spans="1:6" s="3" customFormat="1" x14ac:dyDescent="0.2">
      <c r="A244" s="132" t="s">
        <v>2861</v>
      </c>
      <c r="B244" s="314" t="s">
        <v>4121</v>
      </c>
      <c r="C244" s="303">
        <v>233</v>
      </c>
      <c r="D244" s="94">
        <v>195550</v>
      </c>
      <c r="E244" s="94">
        <v>310040</v>
      </c>
      <c r="F244" s="125">
        <f t="shared" si="3"/>
        <v>158.54768601380721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115577</v>
      </c>
      <c r="E247" s="97">
        <f>SUM(E248:E250)</f>
        <v>93786</v>
      </c>
      <c r="F247" s="124">
        <f t="shared" si="3"/>
        <v>81.145902731512322</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115577</v>
      </c>
      <c r="E249" s="94">
        <v>93786</v>
      </c>
      <c r="F249" s="125">
        <f t="shared" si="3"/>
        <v>81.145902731512322</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17146</v>
      </c>
      <c r="E251" s="94">
        <v>24233</v>
      </c>
      <c r="F251" s="125">
        <f t="shared" si="3"/>
        <v>141.3332555698122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2750</v>
      </c>
      <c r="E260" s="94">
        <v>24233</v>
      </c>
      <c r="F260" s="125">
        <f t="shared" si="4"/>
        <v>881.19999999999993</v>
      </c>
    </row>
    <row r="261" spans="1:6" s="3" customFormat="1" x14ac:dyDescent="0.2">
      <c r="A261" s="132" t="s">
        <v>3171</v>
      </c>
      <c r="B261" s="314" t="s">
        <v>3173</v>
      </c>
      <c r="C261" s="303">
        <v>249</v>
      </c>
      <c r="D261" s="94">
        <v>14396</v>
      </c>
      <c r="E261" s="94"/>
      <c r="F261" s="125">
        <f t="shared" si="4"/>
        <v>0</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1887</v>
      </c>
      <c r="E264" s="94">
        <v>1788</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7820</v>
      </c>
      <c r="E287" s="94">
        <v>1788</v>
      </c>
      <c r="F287" s="125">
        <f t="shared" si="4"/>
        <v>22.864450127877237</v>
      </c>
    </row>
    <row r="288" spans="1:6" s="3" customFormat="1" x14ac:dyDescent="0.2">
      <c r="A288" s="132" t="s">
        <v>3177</v>
      </c>
      <c r="B288" s="314" t="s">
        <v>3274</v>
      </c>
      <c r="C288" s="303">
        <v>276</v>
      </c>
      <c r="D288" s="94">
        <v>398832</v>
      </c>
      <c r="E288" s="94">
        <v>390710</v>
      </c>
      <c r="F288" s="125">
        <f t="shared" si="4"/>
        <v>97.963553576443218</v>
      </c>
    </row>
    <row r="289" spans="1:6" s="3" customFormat="1" x14ac:dyDescent="0.2">
      <c r="A289" s="132" t="s">
        <v>3275</v>
      </c>
      <c r="B289" s="314" t="s">
        <v>3276</v>
      </c>
      <c r="C289" s="303">
        <v>277</v>
      </c>
      <c r="D289" s="94">
        <v>10843</v>
      </c>
      <c r="E289" s="94">
        <v>10843</v>
      </c>
      <c r="F289" s="125">
        <f t="shared" si="4"/>
        <v>100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1887</v>
      </c>
      <c r="E298" s="94">
        <v>1788</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SOFIJA PERLA</v>
      </c>
      <c r="B325" s="291"/>
      <c r="D325" s="293"/>
      <c r="E325" s="293"/>
      <c r="F325" s="291"/>
      <c r="G325" s="307"/>
    </row>
    <row r="326" spans="1:7" s="292" customFormat="1" ht="15" customHeight="1" x14ac:dyDescent="0.2">
      <c r="A326" s="291" t="str">
        <f>IF(RefStr!H27="","Telefon za kontakt: _________________","Telefon za kontakt: " &amp; RefStr!H27)</f>
        <v>Telefon za kontakt: 047/757-585</v>
      </c>
      <c r="B326" s="291"/>
      <c r="F326" s="291"/>
      <c r="G326" s="307"/>
    </row>
    <row r="327" spans="1:7" s="292" customFormat="1" ht="15" customHeight="1" x14ac:dyDescent="0.2">
      <c r="A327" s="291" t="str">
        <f>IF(RefStr!H33="","Odgovorna osoba: _____________________________","Odgovorna osoba: " &amp; RefStr!H33)</f>
        <v>Odgovorna osoba: JASMINA KATUNIĆ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30" sqref="E13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16150</v>
      </c>
      <c r="C4" s="414"/>
      <c r="D4" s="414"/>
      <c r="E4" s="415">
        <f>SUM(Skriveni!G1287:G1423)</f>
        <v>9687194.0700000003</v>
      </c>
      <c r="F4" s="416"/>
    </row>
    <row r="5" spans="1:6" ht="15" customHeight="1" x14ac:dyDescent="0.2">
      <c r="B5" s="413" t="str">
        <f>"Naziv: "&amp;IF(RefStr!B10&lt;&gt;"",RefStr!B10,"_______________________________________")</f>
        <v>Naziv: OSNOVNA ŠKOLA ŽAKANJE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6927646</v>
      </c>
      <c r="E121" s="97">
        <f>E122+E125+E128+E129+SUM(E132:E135)</f>
        <v>6891259</v>
      </c>
      <c r="F121" s="125">
        <f t="shared" si="1"/>
        <v>99.474756648939618</v>
      </c>
    </row>
    <row r="122" spans="1:6" s="3" customFormat="1" x14ac:dyDescent="0.2">
      <c r="A122" s="132" t="s">
        <v>2919</v>
      </c>
      <c r="B122" s="105" t="s">
        <v>3973</v>
      </c>
      <c r="C122" s="303">
        <v>111</v>
      </c>
      <c r="D122" s="97">
        <f>SUM(D123:D124)</f>
        <v>6749455</v>
      </c>
      <c r="E122" s="97">
        <f>SUM(E123:E124)</f>
        <v>6650486</v>
      </c>
      <c r="F122" s="125">
        <f t="shared" si="1"/>
        <v>98.533674200361361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6749455</v>
      </c>
      <c r="E124" s="94">
        <v>6650486</v>
      </c>
      <c r="F124" s="125">
        <f t="shared" si="1"/>
        <v>98.533674200361361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178191</v>
      </c>
      <c r="E133" s="94">
        <v>240773</v>
      </c>
      <c r="F133" s="125">
        <f t="shared" si="1"/>
        <v>135.12074122711024</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6927646</v>
      </c>
      <c r="E148" s="107">
        <f>E12+E29+E35+E42+E82+E89+E96+E114+E121+E136</f>
        <v>6891259</v>
      </c>
      <c r="F148" s="126">
        <f t="shared" si="2"/>
        <v>99.474756648939618</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SOFIJA PERLA</v>
      </c>
      <c r="B151" s="291"/>
      <c r="D151" s="293"/>
      <c r="E151" s="293"/>
      <c r="F151" s="291"/>
      <c r="G151" s="307"/>
    </row>
    <row r="152" spans="1:7" s="292" customFormat="1" ht="15" customHeight="1" x14ac:dyDescent="0.2">
      <c r="A152" s="291" t="str">
        <f>IF(RefStr!H27="","Telefon za kontakt: _________________","Telefon za kontakt: " &amp; RefStr!H27)</f>
        <v>Telefon za kontakt: 047/757-585</v>
      </c>
      <c r="B152" s="291"/>
      <c r="E152" s="291"/>
      <c r="F152" s="291"/>
      <c r="G152" s="307"/>
    </row>
    <row r="153" spans="1:7" s="292" customFormat="1" ht="15" customHeight="1" x14ac:dyDescent="0.2">
      <c r="A153" s="291" t="str">
        <f>IF(RefStr!H33="","Odgovorna osoba: _____________________________","Odgovorna osoba: " &amp; RefStr!H33)</f>
        <v>Odgovorna osoba: JASMINA KATUNIĆ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54" sqref="E5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16150</v>
      </c>
      <c r="C4" s="450"/>
      <c r="D4" s="415">
        <f>SUM(Skriveni!G1424:G1467)</f>
        <v>0</v>
      </c>
      <c r="E4" s="416"/>
    </row>
    <row r="5" spans="1:6" ht="15" customHeight="1" x14ac:dyDescent="0.2">
      <c r="B5" s="413" t="str">
        <f>"Naziv: "&amp;IF(RefStr!B10&lt;&gt;"",RefStr!B10,"_______________________________________")</f>
        <v>Naziv: OSNOVNA ŠKOLA ŽAKANJE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SOFIJA PERLA</v>
      </c>
      <c r="B59" s="291"/>
      <c r="D59" s="293"/>
      <c r="E59" s="293"/>
      <c r="F59" s="291"/>
      <c r="G59" s="307"/>
    </row>
    <row r="60" spans="1:7" s="292" customFormat="1" ht="15" customHeight="1" x14ac:dyDescent="0.2">
      <c r="A60" s="291" t="str">
        <f>IF(RefStr!H27="","Telefon za kontakt: _________________","Telefon za kontakt: " &amp; RefStr!H27)</f>
        <v>Telefon za kontakt: 047/757-585</v>
      </c>
      <c r="B60" s="291"/>
      <c r="F60" s="291"/>
      <c r="G60" s="307"/>
    </row>
    <row r="61" spans="1:7" s="292" customFormat="1" ht="15" customHeight="1" x14ac:dyDescent="0.2">
      <c r="A61" s="291" t="str">
        <f>IF(RefStr!H33="","Odgovorna osoba: _____________________________","Odgovorna osoba: " &amp; RefStr!H33)</f>
        <v>Odgovorna osoba: JASMINA KATUNIĆ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54" sqref="D5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16150</v>
      </c>
      <c r="C4" s="415">
        <f>SUM(Skriveni!G1468:G1561)</f>
        <v>578841.52099999995</v>
      </c>
      <c r="D4" s="416"/>
    </row>
    <row r="5" spans="1:5" s="23" customFormat="1" ht="15" customHeight="1" x14ac:dyDescent="0.2">
      <c r="B5" s="98" t="str">
        <f>"Naziv: "&amp;IF(RefStr!B10&lt;&gt;"",RefStr!B10,"_______________________________________")</f>
        <v>Naziv: OSNOVNA ŠKOLA ŽAKANJE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417495</v>
      </c>
    </row>
    <row r="13" spans="1:5" s="2" customFormat="1" x14ac:dyDescent="0.2">
      <c r="A13" s="270"/>
      <c r="B13" s="271" t="s">
        <v>2062</v>
      </c>
      <c r="C13" s="264">
        <v>2</v>
      </c>
      <c r="D13" s="140">
        <f>D14+D15+D23+D24</f>
        <v>6697303</v>
      </c>
    </row>
    <row r="14" spans="1:5" s="2" customFormat="1" x14ac:dyDescent="0.2">
      <c r="A14" s="270"/>
      <c r="B14" s="271" t="s">
        <v>4041</v>
      </c>
      <c r="C14" s="264">
        <v>3</v>
      </c>
      <c r="D14" s="141"/>
    </row>
    <row r="15" spans="1:5" s="2" customFormat="1" x14ac:dyDescent="0.2">
      <c r="A15" s="270" t="s">
        <v>1181</v>
      </c>
      <c r="B15" s="271" t="s">
        <v>3078</v>
      </c>
      <c r="C15" s="264">
        <v>4</v>
      </c>
      <c r="D15" s="140">
        <f>SUM(D16:D22)</f>
        <v>6391635</v>
      </c>
    </row>
    <row r="16" spans="1:5" s="2" customFormat="1" x14ac:dyDescent="0.2">
      <c r="A16" s="272" t="s">
        <v>1182</v>
      </c>
      <c r="B16" s="273" t="s">
        <v>1183</v>
      </c>
      <c r="C16" s="264">
        <v>5</v>
      </c>
      <c r="D16" s="141">
        <v>4658405</v>
      </c>
    </row>
    <row r="17" spans="1:4" s="2" customFormat="1" x14ac:dyDescent="0.2">
      <c r="A17" s="272" t="s">
        <v>1184</v>
      </c>
      <c r="B17" s="273" t="s">
        <v>1185</v>
      </c>
      <c r="C17" s="264">
        <v>6</v>
      </c>
      <c r="D17" s="141">
        <v>1700352</v>
      </c>
    </row>
    <row r="18" spans="1:4" s="2" customFormat="1" x14ac:dyDescent="0.2">
      <c r="A18" s="272" t="s">
        <v>1186</v>
      </c>
      <c r="B18" s="273" t="s">
        <v>1187</v>
      </c>
      <c r="C18" s="264">
        <v>7</v>
      </c>
      <c r="D18" s="141">
        <v>2246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30632</v>
      </c>
    </row>
    <row r="23" spans="1:4" s="2" customFormat="1" x14ac:dyDescent="0.2">
      <c r="A23" s="270" t="s">
        <v>3033</v>
      </c>
      <c r="B23" s="271" t="s">
        <v>3034</v>
      </c>
      <c r="C23" s="264">
        <v>12</v>
      </c>
      <c r="D23" s="141">
        <v>305668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6711457</v>
      </c>
    </row>
    <row r="31" spans="1:4" s="2" customFormat="1" x14ac:dyDescent="0.2">
      <c r="A31" s="272"/>
      <c r="B31" s="271" t="s">
        <v>4041</v>
      </c>
      <c r="C31" s="264">
        <v>20</v>
      </c>
      <c r="D31" s="141"/>
    </row>
    <row r="32" spans="1:4" s="2" customFormat="1" x14ac:dyDescent="0.2">
      <c r="A32" s="270" t="s">
        <v>1181</v>
      </c>
      <c r="B32" s="271" t="s">
        <v>3081</v>
      </c>
      <c r="C32" s="264">
        <v>21</v>
      </c>
      <c r="D32" s="140">
        <f>SUM(D33:D39)</f>
        <v>6405789</v>
      </c>
    </row>
    <row r="33" spans="1:4" s="2" customFormat="1" x14ac:dyDescent="0.2">
      <c r="A33" s="272" t="s">
        <v>1182</v>
      </c>
      <c r="B33" s="273" t="s">
        <v>1183</v>
      </c>
      <c r="C33" s="264">
        <v>22</v>
      </c>
      <c r="D33" s="141">
        <v>4641348</v>
      </c>
    </row>
    <row r="34" spans="1:4" s="2" customFormat="1" x14ac:dyDescent="0.2">
      <c r="A34" s="272" t="s">
        <v>1184</v>
      </c>
      <c r="B34" s="273" t="s">
        <v>1185</v>
      </c>
      <c r="C34" s="264">
        <v>23</v>
      </c>
      <c r="D34" s="141">
        <v>1731440</v>
      </c>
    </row>
    <row r="35" spans="1:4" s="2" customFormat="1" x14ac:dyDescent="0.2">
      <c r="A35" s="272" t="s">
        <v>1186</v>
      </c>
      <c r="B35" s="273" t="s">
        <v>1187</v>
      </c>
      <c r="C35" s="264">
        <v>24</v>
      </c>
      <c r="D35" s="141">
        <v>2270</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30731</v>
      </c>
    </row>
    <row r="40" spans="1:4" s="2" customFormat="1" x14ac:dyDescent="0.2">
      <c r="A40" s="275" t="s">
        <v>3033</v>
      </c>
      <c r="B40" s="271" t="s">
        <v>3034</v>
      </c>
      <c r="C40" s="264">
        <v>29</v>
      </c>
      <c r="D40" s="141">
        <v>305668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403341</v>
      </c>
    </row>
    <row r="48" spans="1:4" s="2" customFormat="1" x14ac:dyDescent="0.2">
      <c r="A48" s="278"/>
      <c r="B48" s="271" t="s">
        <v>3084</v>
      </c>
      <c r="C48" s="264">
        <v>37</v>
      </c>
      <c r="D48" s="140">
        <f>D49+D54+D90+D95</f>
        <v>12631</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1788</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1788</v>
      </c>
    </row>
    <row r="86" spans="1:4" s="2" customFormat="1" x14ac:dyDescent="0.2">
      <c r="A86" s="270"/>
      <c r="B86" s="273" t="s">
        <v>1568</v>
      </c>
      <c r="C86" s="264">
        <v>75</v>
      </c>
      <c r="D86" s="141">
        <v>1788</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10843</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v>10843</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390710</v>
      </c>
    </row>
    <row r="102" spans="1:5" s="2" customFormat="1" x14ac:dyDescent="0.2">
      <c r="A102" s="272"/>
      <c r="B102" s="280" t="s">
        <v>4041</v>
      </c>
      <c r="C102" s="264">
        <v>91</v>
      </c>
      <c r="D102" s="141"/>
    </row>
    <row r="103" spans="1:5" s="2" customFormat="1" x14ac:dyDescent="0.2">
      <c r="A103" s="272" t="s">
        <v>1181</v>
      </c>
      <c r="B103" s="280" t="s">
        <v>1365</v>
      </c>
      <c r="C103" s="264">
        <v>92</v>
      </c>
      <c r="D103" s="141">
        <v>390710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SOFIJA PERLA</v>
      </c>
      <c r="B109" s="291"/>
      <c r="C109" s="293"/>
      <c r="D109" s="293"/>
      <c r="E109" s="291"/>
    </row>
    <row r="110" spans="1:5" s="292" customFormat="1" ht="15" customHeight="1" x14ac:dyDescent="0.2">
      <c r="A110" s="291" t="str">
        <f>IF(RefStr!H27="","Telefon za kontakt: _________________","Telefon za kontakt: " &amp; RefStr!H27)</f>
        <v>Telefon za kontakt: 047/757-585</v>
      </c>
      <c r="B110" s="291"/>
      <c r="E110" s="291"/>
    </row>
    <row r="111" spans="1:5" s="292" customFormat="1" ht="15" customHeight="1" x14ac:dyDescent="0.2">
      <c r="A111" s="291" t="str">
        <f>IF(RefStr!H33="","Odgovorna osoba: _____________________________","Odgovorna osoba: " &amp; RefStr!H33)</f>
        <v>Odgovorna osoba: JASMINA KATUNIĆ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32"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16150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Sonja</cp:lastModifiedBy>
  <cp:lastPrinted>2019-01-31T07:17:53Z</cp:lastPrinted>
  <dcterms:created xsi:type="dcterms:W3CDTF">2001-11-21T09:32:18Z</dcterms:created>
  <dcterms:modified xsi:type="dcterms:W3CDTF">2019-01-31T12:15:01Z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